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 Kimpel\Dropbox (Personal)\financeable\Courses\Valuation\2.0\"/>
    </mc:Choice>
  </mc:AlternateContent>
  <xr:revisionPtr revIDLastSave="0" documentId="13_ncr:1_{A19EC2AE-D33B-4525-8F01-CC8506329D7C}" xr6:coauthVersionLast="47" xr6:coauthVersionMax="47" xr10:uidLastSave="{00000000-0000-0000-0000-000000000000}"/>
  <bookViews>
    <workbookView xWindow="28680" yWindow="-120" windowWidth="29040" windowHeight="15840" xr2:uid="{0A9A931F-03DB-454D-91CD-989E64EF2205}"/>
  </bookViews>
  <sheets>
    <sheet name="Step 1 - Stage 1" sheetId="15" r:id="rId1"/>
    <sheet name="Step 2 - Stage 2" sheetId="14" r:id="rId2"/>
    <sheet name="Step 3 - WACC" sheetId="13" r:id="rId3"/>
    <sheet name="Step 4 - EV --&gt; Equity" sheetId="12" r:id="rId4"/>
    <sheet name="DCF Completed" sheetId="9" r:id="rId5"/>
    <sheet name="5A - Trading Comp Peer List" sheetId="17" r:id="rId6"/>
    <sheet name="5B - Trading Comp Calculations" sheetId="16" r:id="rId7"/>
    <sheet name="6 - Transaction Comp Peer List" sheetId="18" r:id="rId8"/>
    <sheet name="Valuation &quot;Football Field&quot;" sheetId="22" r:id="rId9"/>
  </sheets>
  <definedNames>
    <definedName name="MLNK42b588c23b2445d58d01794b1bf2e03d" hidden="1">#REF!</definedName>
    <definedName name="MLNKac0db6b3e30a4c46b6bc4b9f0e531a6d" hidden="1">#REF!</definedName>
    <definedName name="MLNKad91a84f38564ca19d1171ddce0bbb71" hidden="1">#REF!</definedName>
  </definedNames>
  <calcPr calcId="191029" calcMode="autoNoTable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" i="18" l="1"/>
  <c r="U8" i="18"/>
  <c r="U9" i="18"/>
  <c r="U10" i="18"/>
  <c r="U11" i="18"/>
  <c r="U6" i="18"/>
  <c r="R7" i="18"/>
  <c r="R8" i="18"/>
  <c r="R9" i="18"/>
  <c r="R10" i="18"/>
  <c r="R11" i="18"/>
  <c r="R6" i="18"/>
  <c r="G33" i="22"/>
  <c r="H25" i="22"/>
  <c r="H26" i="22" s="1"/>
  <c r="H27" i="22" s="1"/>
  <c r="N26" i="22"/>
  <c r="M26" i="22"/>
  <c r="L26" i="22"/>
  <c r="K25" i="22"/>
  <c r="K26" i="22"/>
  <c r="K27" i="22"/>
  <c r="J25" i="22"/>
  <c r="J26" i="22"/>
  <c r="J27" i="22"/>
  <c r="H9" i="17" l="1"/>
  <c r="H5" i="17"/>
  <c r="H7" i="17"/>
  <c r="E31" i="22" l="1"/>
  <c r="E27" i="22" s="1"/>
  <c r="T25" i="18"/>
  <c r="T24" i="18"/>
  <c r="T9" i="18"/>
  <c r="T7" i="18"/>
  <c r="T8" i="18"/>
  <c r="T6" i="18"/>
  <c r="T11" i="18"/>
  <c r="T10" i="18"/>
  <c r="H8" i="17"/>
  <c r="U24" i="18" l="1"/>
  <c r="U25" i="18"/>
  <c r="F31" i="22"/>
  <c r="F27" i="22" s="1"/>
  <c r="G27" i="22" s="1"/>
  <c r="N10" i="16" l="1"/>
  <c r="J11" i="16"/>
  <c r="J10" i="16"/>
  <c r="F30" i="22" l="1"/>
  <c r="F26" i="22" s="1"/>
  <c r="E30" i="22"/>
  <c r="E26" i="22" s="1"/>
  <c r="H10" i="17"/>
  <c r="H6" i="17"/>
  <c r="N11" i="16"/>
  <c r="I10" i="16"/>
  <c r="I11" i="16"/>
  <c r="G26" i="22" l="1"/>
  <c r="M11" i="16"/>
  <c r="M10" i="16"/>
  <c r="T87" i="15" l="1"/>
  <c r="R87" i="15"/>
  <c r="O87" i="15"/>
  <c r="M87" i="15"/>
  <c r="T87" i="14"/>
  <c r="R87" i="14"/>
  <c r="O87" i="14"/>
  <c r="M87" i="14"/>
  <c r="T87" i="13"/>
  <c r="R87" i="13"/>
  <c r="O87" i="13"/>
  <c r="M87" i="13"/>
  <c r="T87" i="12"/>
  <c r="R87" i="12"/>
  <c r="O87" i="12"/>
  <c r="T87" i="9"/>
  <c r="W95" i="15" l="1"/>
  <c r="T95" i="15"/>
  <c r="R95" i="15"/>
  <c r="O95" i="15"/>
  <c r="M95" i="15"/>
  <c r="C75" i="15"/>
  <c r="D64" i="15" s="1"/>
  <c r="G27" i="15"/>
  <c r="H27" i="15" s="1"/>
  <c r="I27" i="15" s="1"/>
  <c r="J27" i="15" s="1"/>
  <c r="E20" i="15"/>
  <c r="H17" i="15"/>
  <c r="G17" i="15"/>
  <c r="E17" i="15"/>
  <c r="G14" i="15"/>
  <c r="H14" i="15" s="1"/>
  <c r="E14" i="15"/>
  <c r="E10" i="15"/>
  <c r="E11" i="15" s="1"/>
  <c r="G8" i="15"/>
  <c r="H8" i="15" s="1"/>
  <c r="E8" i="15"/>
  <c r="G5" i="15"/>
  <c r="H5" i="15" s="1"/>
  <c r="I5" i="15" s="1"/>
  <c r="J5" i="15" s="1"/>
  <c r="G3" i="15"/>
  <c r="H3" i="15" s="1"/>
  <c r="I3" i="15" s="1"/>
  <c r="J3" i="15" s="1"/>
  <c r="W95" i="14"/>
  <c r="T95" i="14"/>
  <c r="R95" i="14"/>
  <c r="O95" i="14"/>
  <c r="M95" i="14"/>
  <c r="C75" i="14"/>
  <c r="D64" i="14" s="1"/>
  <c r="G27" i="14"/>
  <c r="H27" i="14" s="1"/>
  <c r="I27" i="14" s="1"/>
  <c r="J27" i="14" s="1"/>
  <c r="E20" i="14"/>
  <c r="G17" i="14"/>
  <c r="H17" i="14" s="1"/>
  <c r="E17" i="14"/>
  <c r="G14" i="14"/>
  <c r="H14" i="14" s="1"/>
  <c r="E14" i="14"/>
  <c r="E11" i="14"/>
  <c r="E10" i="14"/>
  <c r="G8" i="14"/>
  <c r="H8" i="14" s="1"/>
  <c r="E8" i="14"/>
  <c r="G5" i="14"/>
  <c r="H5" i="14" s="1"/>
  <c r="I5" i="14" s="1"/>
  <c r="J5" i="14" s="1"/>
  <c r="F4" i="14"/>
  <c r="G4" i="14" s="1"/>
  <c r="G3" i="14"/>
  <c r="H3" i="14" s="1"/>
  <c r="I3" i="14" s="1"/>
  <c r="J3" i="14" s="1"/>
  <c r="W95" i="13"/>
  <c r="R95" i="13"/>
  <c r="C75" i="13"/>
  <c r="D64" i="13" s="1"/>
  <c r="G27" i="13"/>
  <c r="H27" i="13" s="1"/>
  <c r="I27" i="13" s="1"/>
  <c r="J27" i="13" s="1"/>
  <c r="E20" i="13"/>
  <c r="G17" i="13"/>
  <c r="H17" i="13" s="1"/>
  <c r="E17" i="13"/>
  <c r="G14" i="13"/>
  <c r="H14" i="13" s="1"/>
  <c r="E14" i="13"/>
  <c r="E10" i="13"/>
  <c r="E11" i="13" s="1"/>
  <c r="G8" i="13"/>
  <c r="H8" i="13" s="1"/>
  <c r="I8" i="13" s="1"/>
  <c r="E8" i="13"/>
  <c r="G5" i="13"/>
  <c r="H5" i="13" s="1"/>
  <c r="I5" i="13" s="1"/>
  <c r="J5" i="13" s="1"/>
  <c r="F4" i="13"/>
  <c r="F7" i="13" s="1"/>
  <c r="G3" i="13"/>
  <c r="H3" i="13" s="1"/>
  <c r="I3" i="13" s="1"/>
  <c r="J3" i="13" s="1"/>
  <c r="E87" i="12"/>
  <c r="M87" i="12" s="1"/>
  <c r="E78" i="12"/>
  <c r="D78" i="12"/>
  <c r="E77" i="12"/>
  <c r="E79" i="12" s="1"/>
  <c r="E94" i="12" s="1"/>
  <c r="R95" i="12" s="1"/>
  <c r="D77" i="12"/>
  <c r="D79" i="12" s="1"/>
  <c r="C75" i="12"/>
  <c r="D64" i="12" s="1"/>
  <c r="E61" i="12"/>
  <c r="D65" i="12" s="1"/>
  <c r="G27" i="12"/>
  <c r="H27" i="12" s="1"/>
  <c r="I27" i="12" s="1"/>
  <c r="J27" i="12" s="1"/>
  <c r="E20" i="12"/>
  <c r="G17" i="12"/>
  <c r="H17" i="12" s="1"/>
  <c r="I17" i="12" s="1"/>
  <c r="E17" i="12"/>
  <c r="G14" i="12"/>
  <c r="H14" i="12" s="1"/>
  <c r="E14" i="12"/>
  <c r="E10" i="12"/>
  <c r="E11" i="12" s="1"/>
  <c r="G8" i="12"/>
  <c r="E8" i="12"/>
  <c r="G5" i="12"/>
  <c r="H5" i="12" s="1"/>
  <c r="I5" i="12" s="1"/>
  <c r="J5" i="12" s="1"/>
  <c r="F4" i="12"/>
  <c r="F7" i="12" s="1"/>
  <c r="G3" i="12"/>
  <c r="H3" i="12" s="1"/>
  <c r="I3" i="12" s="1"/>
  <c r="J3" i="12" s="1"/>
  <c r="E111" i="9"/>
  <c r="J111" i="9"/>
  <c r="E109" i="9"/>
  <c r="J109" i="9" s="1"/>
  <c r="C75" i="9"/>
  <c r="D64" i="9" s="1"/>
  <c r="E102" i="9" s="1"/>
  <c r="E108" i="9" s="1"/>
  <c r="J108" i="9" s="1"/>
  <c r="F13" i="12" l="1"/>
  <c r="F32" i="12" s="1"/>
  <c r="F19" i="12"/>
  <c r="F31" i="12" s="1"/>
  <c r="E95" i="12"/>
  <c r="W95" i="12" s="1"/>
  <c r="I8" i="15"/>
  <c r="I14" i="15"/>
  <c r="I17" i="15"/>
  <c r="F11" i="15"/>
  <c r="G11" i="15"/>
  <c r="I14" i="14"/>
  <c r="I8" i="14"/>
  <c r="I17" i="14"/>
  <c r="H4" i="14"/>
  <c r="G19" i="14"/>
  <c r="G7" i="14"/>
  <c r="G13" i="14"/>
  <c r="G32" i="14" s="1"/>
  <c r="G16" i="14"/>
  <c r="G30" i="14" s="1"/>
  <c r="F13" i="14"/>
  <c r="F32" i="14" s="1"/>
  <c r="F16" i="14"/>
  <c r="F30" i="14" s="1"/>
  <c r="F7" i="14"/>
  <c r="F19" i="14"/>
  <c r="I17" i="13"/>
  <c r="I14" i="13"/>
  <c r="J8" i="13"/>
  <c r="F28" i="13"/>
  <c r="F16" i="13"/>
  <c r="F30" i="13" s="1"/>
  <c r="G4" i="13"/>
  <c r="F13" i="13"/>
  <c r="F32" i="13" s="1"/>
  <c r="F19" i="13"/>
  <c r="G13" i="13"/>
  <c r="G32" i="13" s="1"/>
  <c r="J17" i="12"/>
  <c r="D66" i="12"/>
  <c r="E66" i="12" s="1"/>
  <c r="F28" i="12"/>
  <c r="I14" i="12"/>
  <c r="H8" i="12"/>
  <c r="G4" i="12"/>
  <c r="F16" i="12"/>
  <c r="F30" i="12" s="1"/>
  <c r="R87" i="9"/>
  <c r="O87" i="9"/>
  <c r="E77" i="9"/>
  <c r="D77" i="9"/>
  <c r="D79" i="9" s="1"/>
  <c r="E78" i="9"/>
  <c r="D78" i="9"/>
  <c r="E87" i="9"/>
  <c r="E61" i="9"/>
  <c r="D65" i="9" s="1"/>
  <c r="G27" i="9"/>
  <c r="H27" i="9" s="1"/>
  <c r="I27" i="9" s="1"/>
  <c r="J27" i="9" s="1"/>
  <c r="E20" i="9"/>
  <c r="G17" i="9"/>
  <c r="H17" i="9" s="1"/>
  <c r="E17" i="9"/>
  <c r="G14" i="9"/>
  <c r="E14" i="9"/>
  <c r="E10" i="9"/>
  <c r="E11" i="9" s="1"/>
  <c r="G8" i="9"/>
  <c r="E8" i="9"/>
  <c r="G5" i="9"/>
  <c r="H5" i="9" s="1"/>
  <c r="I5" i="9" s="1"/>
  <c r="J5" i="9" s="1"/>
  <c r="F4" i="9"/>
  <c r="F19" i="9" s="1"/>
  <c r="G3" i="9"/>
  <c r="H3" i="9" s="1"/>
  <c r="I3" i="9" s="1"/>
  <c r="J3" i="9" s="1"/>
  <c r="E64" i="12" l="1"/>
  <c r="E91" i="12" s="1"/>
  <c r="O95" i="12" s="1"/>
  <c r="J17" i="15"/>
  <c r="J14" i="15"/>
  <c r="J8" i="15"/>
  <c r="F28" i="14"/>
  <c r="F10" i="14"/>
  <c r="F11" i="14" s="1"/>
  <c r="H19" i="14"/>
  <c r="I4" i="14"/>
  <c r="G31" i="14"/>
  <c r="F31" i="14"/>
  <c r="H7" i="14"/>
  <c r="H31" i="14"/>
  <c r="H16" i="14"/>
  <c r="H30" i="14" s="1"/>
  <c r="J8" i="14"/>
  <c r="I7" i="14"/>
  <c r="H13" i="14"/>
  <c r="H32" i="14" s="1"/>
  <c r="G28" i="14"/>
  <c r="G10" i="14"/>
  <c r="G11" i="14" s="1"/>
  <c r="I16" i="14"/>
  <c r="I30" i="14" s="1"/>
  <c r="J17" i="14"/>
  <c r="I13" i="14"/>
  <c r="I32" i="14" s="1"/>
  <c r="J14" i="14"/>
  <c r="F10" i="13"/>
  <c r="F11" i="13" s="1"/>
  <c r="J14" i="13"/>
  <c r="G19" i="13"/>
  <c r="G16" i="13"/>
  <c r="G30" i="13" s="1"/>
  <c r="G7" i="13"/>
  <c r="H4" i="13"/>
  <c r="F29" i="13"/>
  <c r="G31" i="13"/>
  <c r="F31" i="13"/>
  <c r="T95" i="13"/>
  <c r="J17" i="13"/>
  <c r="J14" i="12"/>
  <c r="F29" i="12"/>
  <c r="F33" i="12" s="1"/>
  <c r="G16" i="12"/>
  <c r="G30" i="12" s="1"/>
  <c r="H4" i="12"/>
  <c r="H7" i="12" s="1"/>
  <c r="G13" i="12"/>
  <c r="G32" i="12" s="1"/>
  <c r="G19" i="12"/>
  <c r="F10" i="12"/>
  <c r="F11" i="12" s="1"/>
  <c r="I8" i="12"/>
  <c r="G7" i="12"/>
  <c r="E65" i="12"/>
  <c r="E92" i="12" s="1"/>
  <c r="T95" i="12" s="1"/>
  <c r="E79" i="9"/>
  <c r="E94" i="9" s="1"/>
  <c r="R95" i="9" s="1"/>
  <c r="D66" i="9"/>
  <c r="E64" i="9" s="1"/>
  <c r="E91" i="9" s="1"/>
  <c r="O95" i="9" s="1"/>
  <c r="E95" i="9"/>
  <c r="M87" i="9"/>
  <c r="F31" i="9"/>
  <c r="I17" i="9"/>
  <c r="H8" i="9"/>
  <c r="G4" i="9"/>
  <c r="G7" i="9" s="1"/>
  <c r="F16" i="9"/>
  <c r="F30" i="9" s="1"/>
  <c r="F7" i="9"/>
  <c r="H14" i="9"/>
  <c r="F13" i="9"/>
  <c r="F32" i="9" s="1"/>
  <c r="F33" i="13" l="1"/>
  <c r="F34" i="13" s="1"/>
  <c r="H11" i="15"/>
  <c r="I10" i="14"/>
  <c r="I11" i="14" s="1"/>
  <c r="I28" i="14"/>
  <c r="G29" i="14"/>
  <c r="G33" i="14"/>
  <c r="G34" i="14" s="1"/>
  <c r="H10" i="14"/>
  <c r="H11" i="14" s="1"/>
  <c r="H28" i="14"/>
  <c r="I19" i="14"/>
  <c r="J4" i="14"/>
  <c r="J19" i="14" s="1"/>
  <c r="F29" i="14"/>
  <c r="F33" i="14" s="1"/>
  <c r="F34" i="14" s="1"/>
  <c r="G10" i="13"/>
  <c r="G11" i="13" s="1"/>
  <c r="G28" i="13"/>
  <c r="M95" i="13"/>
  <c r="O95" i="13"/>
  <c r="H19" i="13"/>
  <c r="H31" i="13" s="1"/>
  <c r="I4" i="13"/>
  <c r="H16" i="13"/>
  <c r="H30" i="13" s="1"/>
  <c r="H13" i="13"/>
  <c r="H32" i="13" s="1"/>
  <c r="H7" i="13"/>
  <c r="E97" i="12"/>
  <c r="G10" i="12"/>
  <c r="G11" i="12" s="1"/>
  <c r="G28" i="12"/>
  <c r="H28" i="12"/>
  <c r="H19" i="12"/>
  <c r="H16" i="12"/>
  <c r="H30" i="12" s="1"/>
  <c r="I4" i="12"/>
  <c r="H13" i="12"/>
  <c r="H32" i="12" s="1"/>
  <c r="J8" i="12"/>
  <c r="I7" i="12"/>
  <c r="H31" i="12"/>
  <c r="G31" i="12"/>
  <c r="E66" i="9"/>
  <c r="E65" i="9"/>
  <c r="E92" i="9" s="1"/>
  <c r="T95" i="9" s="1"/>
  <c r="W95" i="9"/>
  <c r="G28" i="9"/>
  <c r="F10" i="9"/>
  <c r="F11" i="9" s="1"/>
  <c r="F28" i="9"/>
  <c r="I8" i="9"/>
  <c r="I14" i="9"/>
  <c r="G19" i="9"/>
  <c r="H4" i="9"/>
  <c r="H7" i="9" s="1"/>
  <c r="G16" i="9"/>
  <c r="G30" i="9" s="1"/>
  <c r="G13" i="9"/>
  <c r="G32" i="9" s="1"/>
  <c r="J17" i="9"/>
  <c r="M95" i="12" l="1"/>
  <c r="E25" i="12"/>
  <c r="F34" i="12" s="1"/>
  <c r="I11" i="15"/>
  <c r="J31" i="14"/>
  <c r="H29" i="14"/>
  <c r="H33" i="14" s="1"/>
  <c r="H34" i="14" s="1"/>
  <c r="I29" i="14"/>
  <c r="J13" i="14"/>
  <c r="J32" i="14" s="1"/>
  <c r="J7" i="14"/>
  <c r="I31" i="14"/>
  <c r="I33" i="14" s="1"/>
  <c r="I34" i="14" s="1"/>
  <c r="J16" i="14"/>
  <c r="J30" i="14" s="1"/>
  <c r="I19" i="13"/>
  <c r="I31" i="13" s="1"/>
  <c r="J4" i="13"/>
  <c r="I7" i="13"/>
  <c r="I13" i="13"/>
  <c r="I32" i="13" s="1"/>
  <c r="I16" i="13"/>
  <c r="I30" i="13" s="1"/>
  <c r="G29" i="13"/>
  <c r="G33" i="13" s="1"/>
  <c r="G34" i="13" s="1"/>
  <c r="H28" i="13"/>
  <c r="H10" i="13"/>
  <c r="H11" i="13" s="1"/>
  <c r="I28" i="12"/>
  <c r="H29" i="12"/>
  <c r="H33" i="12"/>
  <c r="G29" i="12"/>
  <c r="G33" i="12" s="1"/>
  <c r="J4" i="12"/>
  <c r="J7" i="12" s="1"/>
  <c r="I19" i="12"/>
  <c r="I16" i="12"/>
  <c r="I30" i="12" s="1"/>
  <c r="I13" i="12"/>
  <c r="I32" i="12" s="1"/>
  <c r="H10" i="12"/>
  <c r="H11" i="12" s="1"/>
  <c r="E97" i="9"/>
  <c r="H28" i="9"/>
  <c r="G31" i="9"/>
  <c r="I4" i="9"/>
  <c r="I7" i="9" s="1"/>
  <c r="H19" i="9"/>
  <c r="H16" i="9"/>
  <c r="H30" i="9" s="1"/>
  <c r="H13" i="9"/>
  <c r="H32" i="9" s="1"/>
  <c r="J8" i="9"/>
  <c r="F29" i="9"/>
  <c r="F33" i="9" s="1"/>
  <c r="G29" i="9"/>
  <c r="J14" i="9"/>
  <c r="G10" i="9"/>
  <c r="G11" i="9" s="1"/>
  <c r="H34" i="12" l="1"/>
  <c r="G34" i="12"/>
  <c r="M95" i="9"/>
  <c r="E25" i="9"/>
  <c r="F34" i="9" s="1"/>
  <c r="J11" i="15"/>
  <c r="J28" i="14"/>
  <c r="J10" i="14"/>
  <c r="J19" i="13"/>
  <c r="J7" i="13"/>
  <c r="J16" i="13"/>
  <c r="J30" i="13" s="1"/>
  <c r="J13" i="13"/>
  <c r="J32" i="13" s="1"/>
  <c r="H29" i="13"/>
  <c r="H33" i="13" s="1"/>
  <c r="H34" i="13" s="1"/>
  <c r="I28" i="13"/>
  <c r="I10" i="13"/>
  <c r="I11" i="13" s="1"/>
  <c r="J31" i="13"/>
  <c r="J28" i="12"/>
  <c r="I31" i="12"/>
  <c r="I29" i="12"/>
  <c r="I33" i="12" s="1"/>
  <c r="I34" i="12" s="1"/>
  <c r="J19" i="12"/>
  <c r="J31" i="12" s="1"/>
  <c r="J16" i="12"/>
  <c r="J30" i="12" s="1"/>
  <c r="J13" i="12"/>
  <c r="J32" i="12" s="1"/>
  <c r="I10" i="12"/>
  <c r="I11" i="12" s="1"/>
  <c r="G33" i="9"/>
  <c r="I13" i="9"/>
  <c r="I32" i="9" s="1"/>
  <c r="I28" i="9"/>
  <c r="J4" i="9"/>
  <c r="J7" i="9" s="1"/>
  <c r="I19" i="9"/>
  <c r="I31" i="9" s="1"/>
  <c r="I16" i="9"/>
  <c r="I30" i="9" s="1"/>
  <c r="H31" i="9"/>
  <c r="H10" i="9"/>
  <c r="H11" i="9" s="1"/>
  <c r="H29" i="9"/>
  <c r="H33" i="9" s="1"/>
  <c r="H34" i="9" l="1"/>
  <c r="G34" i="9"/>
  <c r="J29" i="14"/>
  <c r="J33" i="14" s="1"/>
  <c r="J11" i="14"/>
  <c r="I29" i="13"/>
  <c r="I33" i="13" s="1"/>
  <c r="I34" i="13" s="1"/>
  <c r="J10" i="13"/>
  <c r="J28" i="13"/>
  <c r="J10" i="12"/>
  <c r="J29" i="12"/>
  <c r="J33" i="12" s="1"/>
  <c r="J28" i="9"/>
  <c r="J19" i="9"/>
  <c r="J31" i="9" s="1"/>
  <c r="J16" i="9"/>
  <c r="J30" i="9" s="1"/>
  <c r="I29" i="9"/>
  <c r="I33" i="9" s="1"/>
  <c r="I34" i="9" s="1"/>
  <c r="J13" i="9"/>
  <c r="J32" i="9" s="1"/>
  <c r="I10" i="9"/>
  <c r="I11" i="9" s="1"/>
  <c r="J34" i="14" l="1"/>
  <c r="E36" i="14" s="1"/>
  <c r="J29" i="13"/>
  <c r="J33" i="13" s="1"/>
  <c r="J42" i="13"/>
  <c r="J45" i="13" s="1"/>
  <c r="J49" i="13" s="1"/>
  <c r="J52" i="13" s="1"/>
  <c r="J11" i="13"/>
  <c r="E43" i="12"/>
  <c r="E45" i="12" s="1"/>
  <c r="E49" i="12" s="1"/>
  <c r="E52" i="12" s="1"/>
  <c r="J34" i="12"/>
  <c r="E36" i="12" s="1"/>
  <c r="J11" i="12"/>
  <c r="J42" i="12"/>
  <c r="J45" i="12" s="1"/>
  <c r="J49" i="12" s="1"/>
  <c r="J52" i="12" s="1"/>
  <c r="J10" i="9"/>
  <c r="J29" i="9"/>
  <c r="J33" i="9" s="1"/>
  <c r="E43" i="13" l="1"/>
  <c r="E45" i="13" s="1"/>
  <c r="E49" i="13" s="1"/>
  <c r="E52" i="13" s="1"/>
  <c r="J34" i="13"/>
  <c r="E36" i="13" s="1"/>
  <c r="J51" i="12"/>
  <c r="J53" i="12" s="1"/>
  <c r="E51" i="12"/>
  <c r="E53" i="12" s="1"/>
  <c r="E43" i="9"/>
  <c r="E45" i="9" s="1"/>
  <c r="E49" i="9" s="1"/>
  <c r="E52" i="9" s="1"/>
  <c r="J34" i="9"/>
  <c r="E36" i="9" s="1"/>
  <c r="J11" i="9"/>
  <c r="J42" i="9"/>
  <c r="J45" i="9" s="1"/>
  <c r="J49" i="9" s="1"/>
  <c r="J52" i="9" s="1"/>
  <c r="J51" i="13" l="1"/>
  <c r="J53" i="13" s="1"/>
  <c r="E51" i="13"/>
  <c r="E53" i="13" s="1"/>
  <c r="J51" i="9"/>
  <c r="J53" i="9" s="1"/>
  <c r="E51" i="9"/>
  <c r="E53" i="9" s="1"/>
  <c r="J107" i="9" l="1"/>
  <c r="J110" i="9" s="1"/>
  <c r="J112" i="9" s="1"/>
  <c r="F25" i="22"/>
  <c r="E107" i="9"/>
  <c r="E110" i="9" s="1"/>
  <c r="E112" i="9" s="1"/>
  <c r="E25" i="22"/>
  <c r="I27" i="22" l="1"/>
  <c r="I26" i="22"/>
  <c r="G25" i="22"/>
  <c r="I25" i="22"/>
</calcChain>
</file>

<file path=xl/sharedStrings.xml><?xml version="1.0" encoding="utf-8"?>
<sst xmlns="http://schemas.openxmlformats.org/spreadsheetml/2006/main" count="749" uniqueCount="158">
  <si>
    <t>EBIT</t>
  </si>
  <si>
    <t>Tax Rate</t>
  </si>
  <si>
    <t>Revenue</t>
  </si>
  <si>
    <t xml:space="preserve">YoY Growth % </t>
  </si>
  <si>
    <t>Margin %</t>
  </si>
  <si>
    <t>(-): Tax</t>
  </si>
  <si>
    <t>(+/-): Change in NWC</t>
  </si>
  <si>
    <t>(+): D&amp;A</t>
  </si>
  <si>
    <t>(-): Capital Expenditures</t>
  </si>
  <si>
    <t>CapEx</t>
  </si>
  <si>
    <t>% of Sales</t>
  </si>
  <si>
    <t>Net Working Capital</t>
  </si>
  <si>
    <t>Prior Year</t>
  </si>
  <si>
    <t>Income Tax Rate</t>
  </si>
  <si>
    <t>Depreciation &amp; Amortization</t>
  </si>
  <si>
    <t>Unlevered Free Cash Flow (UFCF)</t>
  </si>
  <si>
    <t>Exit Multiple Method</t>
  </si>
  <si>
    <t>WACC</t>
  </si>
  <si>
    <t>Long-Term Growth Rate (g)</t>
  </si>
  <si>
    <t>Year 5 Cash Flow</t>
  </si>
  <si>
    <t>WACC - g</t>
  </si>
  <si>
    <r>
      <t>CF</t>
    </r>
    <r>
      <rPr>
        <vertAlign val="subscript"/>
        <sz val="11"/>
        <color theme="1"/>
        <rFont val="Calibri"/>
        <family val="2"/>
      </rPr>
      <t>5</t>
    </r>
    <r>
      <rPr>
        <sz val="11"/>
        <color theme="1"/>
        <rFont val="Calibri"/>
        <family val="2"/>
        <scheme val="minor"/>
      </rPr>
      <t xml:space="preserve"> * (1 + g)</t>
    </r>
  </si>
  <si>
    <t>Discounted UFCF</t>
  </si>
  <si>
    <t>Stage 1 Value (Years 1 - 5)</t>
  </si>
  <si>
    <t>Stage 2 Value (Years 5+)</t>
  </si>
  <si>
    <t>Discounted Terminal Value</t>
  </si>
  <si>
    <t>Total Enterprise Value</t>
  </si>
  <si>
    <t>EBITDA</t>
  </si>
  <si>
    <t>Year 5 EBITDA</t>
  </si>
  <si>
    <t>Terminal Value</t>
  </si>
  <si>
    <t>Plus: Cash</t>
  </si>
  <si>
    <t>Equity Value</t>
  </si>
  <si>
    <t>Equity Value Per Share</t>
  </si>
  <si>
    <t>Fully-Diluted Share Count (millions)</t>
  </si>
  <si>
    <t>Price Per Share</t>
  </si>
  <si>
    <t>Market Capitalization</t>
  </si>
  <si>
    <t>Less: Financial Debt</t>
  </si>
  <si>
    <t>WACC Calculation</t>
  </si>
  <si>
    <t>=</t>
  </si>
  <si>
    <t>Debt</t>
  </si>
  <si>
    <t>+</t>
  </si>
  <si>
    <t>Debt + Equity</t>
  </si>
  <si>
    <t>*</t>
  </si>
  <si>
    <t>Cost of Equity</t>
  </si>
  <si>
    <t>Equity (Ke)</t>
  </si>
  <si>
    <t>Beta</t>
  </si>
  <si>
    <t>Risk Free Rate</t>
  </si>
  <si>
    <t>Debt Value</t>
  </si>
  <si>
    <t>Total Capitalization</t>
  </si>
  <si>
    <t>% of Total</t>
  </si>
  <si>
    <t>Equity &amp; Debt Weights:</t>
  </si>
  <si>
    <t>Equity Risk Premium</t>
  </si>
  <si>
    <t>Revolver</t>
  </si>
  <si>
    <t>Loan</t>
  </si>
  <si>
    <t>Bond 1</t>
  </si>
  <si>
    <t>Bond 2</t>
  </si>
  <si>
    <t>Coupon</t>
  </si>
  <si>
    <t>YTM</t>
  </si>
  <si>
    <t>Weighted Average</t>
  </si>
  <si>
    <t>After-Tax Cost of Debt</t>
  </si>
  <si>
    <t>Principal</t>
  </si>
  <si>
    <t>Debt / (Debt + Equity)</t>
  </si>
  <si>
    <t>Equity / (Debt + Equity)</t>
  </si>
  <si>
    <t>Company Financials</t>
  </si>
  <si>
    <t>Free Cash Flow Calculations (Stage 1)</t>
  </si>
  <si>
    <t>Cost of Equity Formula Helper</t>
  </si>
  <si>
    <t>WACC Formula Helper</t>
  </si>
  <si>
    <t>Cost of Debt:</t>
  </si>
  <si>
    <t>Cost of Equity:</t>
  </si>
  <si>
    <t>Weighted Average Cost of Capital:</t>
  </si>
  <si>
    <t>Perpetuity Growth Method</t>
  </si>
  <si>
    <t>Financial Debt</t>
  </si>
  <si>
    <t>Total</t>
  </si>
  <si>
    <t>Cash on Balance Sheet</t>
  </si>
  <si>
    <t>Enterprise Value --&gt;  Equity Value</t>
  </si>
  <si>
    <t>Peer EV/EBITDA Mult Avg</t>
  </si>
  <si>
    <t>Terminal Value Calculations (Stage 2)</t>
  </si>
  <si>
    <t>Equity</t>
  </si>
  <si>
    <t>$ Millions</t>
  </si>
  <si>
    <t>Net Income</t>
  </si>
  <si>
    <t>Latest Price</t>
  </si>
  <si>
    <t>Market Cap</t>
  </si>
  <si>
    <t>EV</t>
  </si>
  <si>
    <t>Mean</t>
  </si>
  <si>
    <t>Median</t>
  </si>
  <si>
    <t>Trading Multiples</t>
  </si>
  <si>
    <t>Fully Diluted Shares</t>
  </si>
  <si>
    <t>Cash</t>
  </si>
  <si>
    <t>Equity (Market Cap)</t>
  </si>
  <si>
    <t>(+) Debt</t>
  </si>
  <si>
    <t>(-) Cash</t>
  </si>
  <si>
    <t>Enterprise Value</t>
  </si>
  <si>
    <t>P/E Ratio</t>
  </si>
  <si>
    <t>Chocolate Cookie Co</t>
  </si>
  <si>
    <t>Macadamia Cookie Co</t>
  </si>
  <si>
    <t>EV /</t>
  </si>
  <si>
    <t>Growth</t>
  </si>
  <si>
    <t>Available Data</t>
  </si>
  <si>
    <t>Enterprise Value Build</t>
  </si>
  <si>
    <t>Crunchy Cookie Co</t>
  </si>
  <si>
    <t>Cookie Distro Co</t>
  </si>
  <si>
    <t>CookieSoft</t>
  </si>
  <si>
    <t>Margin</t>
  </si>
  <si>
    <t>Larger, commodity cookie company</t>
  </si>
  <si>
    <t>Cookie business management software</t>
  </si>
  <si>
    <t>Similar, high-quality cookie company</t>
  </si>
  <si>
    <t>Cookie distributor with a different business model</t>
  </si>
  <si>
    <t>Potential Trading Comp Peers</t>
  </si>
  <si>
    <t>Potential Transaction Comp Peers</t>
  </si>
  <si>
    <t>Candy Cookie Co</t>
  </si>
  <si>
    <t>Frosted Cookie Co</t>
  </si>
  <si>
    <t>Swirly Cookie Co</t>
  </si>
  <si>
    <t>PB Cup Cookie Co</t>
  </si>
  <si>
    <t>Sprinkle Cookie Co</t>
  </si>
  <si>
    <t>Plain Cookie Co</t>
  </si>
  <si>
    <t>Date</t>
  </si>
  <si>
    <t>Background</t>
  </si>
  <si>
    <t>Transaction</t>
  </si>
  <si>
    <t xml:space="preserve">Valuation </t>
  </si>
  <si>
    <t>One-of-a-Kind Sprinkle cookie company with proprietary recipe</t>
  </si>
  <si>
    <t xml:space="preserve">TV / </t>
  </si>
  <si>
    <t>High quality standard cookie companies</t>
  </si>
  <si>
    <t>Cookies sprinkled with your favorite candies on top</t>
  </si>
  <si>
    <t>Super smooth and creamy frosted cookies</t>
  </si>
  <si>
    <t>Chocolate Vanilla cookies for when you can't pick just one flavor</t>
  </si>
  <si>
    <t>Your favorite peanut butter cup inside very cookie</t>
  </si>
  <si>
    <t>(TV)</t>
  </si>
  <si>
    <t>Low</t>
  </si>
  <si>
    <t>High</t>
  </si>
  <si>
    <t>Delta</t>
  </si>
  <si>
    <t>Line X</t>
  </si>
  <si>
    <t>Average</t>
  </si>
  <si>
    <t>Bonus</t>
  </si>
  <si>
    <t>Label Average</t>
  </si>
  <si>
    <t>Label Median</t>
  </si>
  <si>
    <t>Label Bonus</t>
  </si>
  <si>
    <t>Trading Comparables</t>
  </si>
  <si>
    <t>Transaction Comparables</t>
  </si>
  <si>
    <t xml:space="preserve"> Chart Options</t>
  </si>
  <si>
    <t>Statistics</t>
  </si>
  <si>
    <t>Bonus line value</t>
  </si>
  <si>
    <t>Number Formats</t>
  </si>
  <si>
    <t>Average label</t>
  </si>
  <si>
    <t>"Average "$0.00</t>
  </si>
  <si>
    <t>Median label</t>
  </si>
  <si>
    <t>"Median "$0.00</t>
  </si>
  <si>
    <t>Bonus label</t>
  </si>
  <si>
    <t>"Price "$0.00</t>
  </si>
  <si>
    <t>Discounted Cash Flow</t>
  </si>
  <si>
    <t>Trading Comps</t>
  </si>
  <si>
    <t>Transaction Comps</t>
  </si>
  <si>
    <t>Gooey Cookies EBITDA</t>
  </si>
  <si>
    <t>Your Transaction Comp Set</t>
  </si>
  <si>
    <t>Oatmeal Raisin Cookie Co</t>
  </si>
  <si>
    <t>*After completing WACC calculation, update the WACC input in cell E25</t>
  </si>
  <si>
    <t>Peer 1 Data</t>
  </si>
  <si>
    <t>Peer 2 Data</t>
  </si>
  <si>
    <t>Peer 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</si>
</sst>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&quot;Year &quot;0"/>
    <numFmt numFmtId="165" formatCode="_(#,##0.0%_);\(#,##0.0%\);_(&quot;–&quot;_)_%;_(@_)_%"/>
    <numFmt numFmtId="166" formatCode="_(#,##0%_);\(#,##0%\);_(&quot;–&quot;_)_%;_(@_)_%"/>
    <numFmt numFmtId="167" formatCode="_([$$]#,##0.0_);\([$$]#,##0.0\);_(@_)"/>
    <numFmt numFmtId="168" formatCode="#,##0.0%;\(#,##0.0%\);&quot;–&quot;;@"/>
    <numFmt numFmtId="169" formatCode="_(#,##0.0_);\(#,##0.0\);_(&quot;–&quot;_);_(@_)"/>
    <numFmt numFmtId="170" formatCode="_(0.0\x_);_(\(0.0\x\);_(&quot;–&quot;_)_%;_(@_)_%"/>
    <numFmt numFmtId="171" formatCode="_([$$]#,##0.00_);\([$$]#,##0.00\);_(@_)"/>
    <numFmt numFmtId="172" formatCode="_(#,##0.00_);\(#,##0.00\);_(&quot;–&quot;_);_(@_)"/>
    <numFmt numFmtId="173" formatCode="_([$$]#,##0.00_);\([$$]#,##0.00\);_(&quot;–&quot;_)_%;_(@_)"/>
    <numFmt numFmtId="174" formatCode="_([$$]#,##0_);\([$$]#,##0\);_(&quot;–&quot;_)_%;_(@_)"/>
    <numFmt numFmtId="175" formatCode="_(0.0\x_)_)_';_(\(0.0\x\)_'_';_(&quot;–&quot;_);_(@_)"/>
    <numFmt numFmtId="176" formatCode="_([$$]#,##0_);\([$$]#,##0\);_(@_)"/>
    <numFmt numFmtId="177" formatCode="_(#,##0_);\(#,##0\);_(&quot;–&quot;_);_(@_)"/>
    <numFmt numFmtId="178" formatCode="0.0"/>
    <numFmt numFmtId="179" formatCode="[$$-540A]#,##0.00;\([$$-540A]#,##0.00\)"/>
    <numFmt numFmtId="180" formatCode=";;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4"/>
      <color rgb="FFFFFFFF"/>
      <name val="Calibri"/>
      <family val="2"/>
      <scheme val="minor"/>
    </font>
    <font>
      <b/>
      <sz val="11"/>
      <color rgb="FFBF9000"/>
      <name val="Calibri"/>
      <family val="2"/>
      <scheme val="minor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C9DAF8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3A3838"/>
        <bgColor rgb="FF000000"/>
      </patternFill>
    </fill>
    <fill>
      <patternFill patternType="solid">
        <fgColor rgb="FFBF9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5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BF9000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165" fontId="4" fillId="0" borderId="0" xfId="0" applyNumberFormat="1" applyFont="1"/>
    <xf numFmtId="0" fontId="0" fillId="0" borderId="0" xfId="0" quotePrefix="1"/>
    <xf numFmtId="0" fontId="0" fillId="0" borderId="0" xfId="0" applyFont="1"/>
    <xf numFmtId="165" fontId="2" fillId="0" borderId="0" xfId="0" applyNumberFormat="1" applyFont="1"/>
    <xf numFmtId="167" fontId="2" fillId="0" borderId="5" xfId="0" applyNumberFormat="1" applyFont="1" applyBorder="1"/>
    <xf numFmtId="0" fontId="0" fillId="0" borderId="5" xfId="0" applyBorder="1"/>
    <xf numFmtId="165" fontId="4" fillId="0" borderId="5" xfId="0" applyNumberFormat="1" applyFont="1" applyBorder="1"/>
    <xf numFmtId="165" fontId="6" fillId="0" borderId="6" xfId="0" applyNumberFormat="1" applyFont="1" applyBorder="1"/>
    <xf numFmtId="164" fontId="1" fillId="0" borderId="8" xfId="0" applyNumberFormat="1" applyFont="1" applyBorder="1" applyAlignment="1">
      <alignment horizontal="center"/>
    </xf>
    <xf numFmtId="165" fontId="6" fillId="0" borderId="5" xfId="0" applyNumberFormat="1" applyFont="1" applyBorder="1"/>
    <xf numFmtId="167" fontId="2" fillId="0" borderId="8" xfId="0" applyNumberFormat="1" applyFont="1" applyBorder="1"/>
    <xf numFmtId="0" fontId="0" fillId="0" borderId="0" xfId="0" quotePrefix="1" applyBorder="1"/>
    <xf numFmtId="0" fontId="1" fillId="0" borderId="7" xfId="0" applyFont="1" applyBorder="1"/>
    <xf numFmtId="0" fontId="1" fillId="0" borderId="0" xfId="0" applyFont="1"/>
    <xf numFmtId="0" fontId="0" fillId="0" borderId="2" xfId="0" applyBorder="1"/>
    <xf numFmtId="165" fontId="0" fillId="0" borderId="4" xfId="0" applyNumberFormat="1" applyBorder="1" applyAlignment="1">
      <alignment horizontal="center"/>
    </xf>
    <xf numFmtId="167" fontId="1" fillId="2" borderId="7" xfId="0" applyNumberFormat="1" applyFont="1" applyFill="1" applyBorder="1"/>
    <xf numFmtId="0" fontId="0" fillId="0" borderId="8" xfId="0" applyBorder="1"/>
    <xf numFmtId="0" fontId="0" fillId="0" borderId="4" xfId="0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165" fontId="2" fillId="0" borderId="0" xfId="0" applyNumberFormat="1" applyFont="1" applyBorder="1" applyAlignment="1">
      <alignment horizontal="center"/>
    </xf>
    <xf numFmtId="0" fontId="0" fillId="2" borderId="0" xfId="0" applyFill="1"/>
    <xf numFmtId="0" fontId="1" fillId="0" borderId="3" xfId="0" applyFont="1" applyBorder="1"/>
    <xf numFmtId="165" fontId="6" fillId="0" borderId="0" xfId="0" applyNumberFormat="1" applyFont="1"/>
    <xf numFmtId="170" fontId="0" fillId="0" borderId="0" xfId="0" applyNumberFormat="1"/>
    <xf numFmtId="170" fontId="2" fillId="0" borderId="0" xfId="0" applyNumberFormat="1" applyFont="1"/>
    <xf numFmtId="167" fontId="5" fillId="0" borderId="0" xfId="0" applyNumberFormat="1" applyFont="1"/>
    <xf numFmtId="167" fontId="5" fillId="2" borderId="0" xfId="0" applyNumberFormat="1" applyFont="1" applyFill="1"/>
    <xf numFmtId="0" fontId="1" fillId="0" borderId="2" xfId="0" applyFont="1" applyBorder="1"/>
    <xf numFmtId="0" fontId="1" fillId="0" borderId="3" xfId="0" applyFont="1" applyFill="1" applyBorder="1"/>
    <xf numFmtId="169" fontId="5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9" fontId="5" fillId="0" borderId="0" xfId="0" applyNumberFormat="1" applyFont="1" applyBorder="1"/>
    <xf numFmtId="167" fontId="9" fillId="2" borderId="7" xfId="0" applyNumberFormat="1" applyFont="1" applyFill="1" applyBorder="1"/>
    <xf numFmtId="167" fontId="9" fillId="2" borderId="0" xfId="0" applyNumberFormat="1" applyFont="1" applyFill="1"/>
    <xf numFmtId="167" fontId="9" fillId="2" borderId="4" xfId="0" applyNumberFormat="1" applyFont="1" applyFill="1" applyBorder="1"/>
    <xf numFmtId="167" fontId="5" fillId="2" borderId="0" xfId="0" applyNumberFormat="1" applyFont="1" applyFill="1" applyBorder="1"/>
    <xf numFmtId="167" fontId="9" fillId="2" borderId="9" xfId="0" applyNumberFormat="1" applyFont="1" applyFill="1" applyBorder="1"/>
    <xf numFmtId="171" fontId="9" fillId="2" borderId="9" xfId="0" applyNumberFormat="1" applyFont="1" applyFill="1" applyBorder="1"/>
    <xf numFmtId="165" fontId="6" fillId="0" borderId="0" xfId="0" applyNumberFormat="1" applyFont="1" applyFill="1" applyBorder="1" applyAlignment="1"/>
    <xf numFmtId="0" fontId="0" fillId="0" borderId="0" xfId="0" applyFont="1" applyFill="1" applyBorder="1"/>
    <xf numFmtId="0" fontId="1" fillId="0" borderId="10" xfId="0" applyFont="1" applyFill="1" applyBorder="1"/>
    <xf numFmtId="0" fontId="0" fillId="0" borderId="10" xfId="0" applyBorder="1"/>
    <xf numFmtId="0" fontId="0" fillId="0" borderId="0" xfId="0" applyBorder="1" applyAlignment="1">
      <alignment horizontal="centerContinuous"/>
    </xf>
    <xf numFmtId="0" fontId="0" fillId="0" borderId="7" xfId="0" quotePrefix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Alignment="1">
      <alignment horizontal="center" vertical="center" wrapText="1"/>
    </xf>
    <xf numFmtId="169" fontId="0" fillId="2" borderId="0" xfId="0" applyNumberFormat="1" applyFill="1"/>
    <xf numFmtId="171" fontId="2" fillId="0" borderId="0" xfId="0" applyNumberFormat="1" applyFont="1"/>
    <xf numFmtId="0" fontId="1" fillId="0" borderId="8" xfId="0" applyFont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0" fontId="10" fillId="0" borderId="0" xfId="0" applyFont="1"/>
    <xf numFmtId="172" fontId="2" fillId="0" borderId="0" xfId="0" applyNumberFormat="1" applyFont="1"/>
    <xf numFmtId="0" fontId="1" fillId="0" borderId="2" xfId="0" applyFont="1" applyFill="1" applyBorder="1"/>
    <xf numFmtId="165" fontId="1" fillId="2" borderId="9" xfId="0" applyNumberFormat="1" applyFont="1" applyFill="1" applyBorder="1"/>
    <xf numFmtId="165" fontId="2" fillId="0" borderId="0" xfId="0" applyNumberFormat="1" applyFont="1" applyBorder="1"/>
    <xf numFmtId="0" fontId="1" fillId="0" borderId="1" xfId="0" applyFont="1" applyBorder="1" applyAlignment="1">
      <alignment horizontal="center"/>
    </xf>
    <xf numFmtId="165" fontId="0" fillId="2" borderId="0" xfId="0" applyNumberFormat="1" applyFill="1"/>
    <xf numFmtId="165" fontId="1" fillId="2" borderId="2" xfId="0" applyNumberFormat="1" applyFont="1" applyFill="1" applyBorder="1"/>
    <xf numFmtId="167" fontId="0" fillId="0" borderId="0" xfId="0" applyNumberFormat="1" applyAlignment="1"/>
    <xf numFmtId="169" fontId="0" fillId="0" borderId="0" xfId="0" applyNumberFormat="1" applyAlignment="1"/>
    <xf numFmtId="168" fontId="1" fillId="2" borderId="9" xfId="0" applyNumberFormat="1" applyFont="1" applyFill="1" applyBorder="1"/>
    <xf numFmtId="172" fontId="0" fillId="0" borderId="4" xfId="0" applyNumberFormat="1" applyBorder="1" applyAlignment="1">
      <alignment horizontal="center"/>
    </xf>
    <xf numFmtId="166" fontId="0" fillId="2" borderId="0" xfId="0" applyNumberFormat="1" applyFill="1"/>
    <xf numFmtId="167" fontId="0" fillId="0" borderId="0" xfId="0" applyNumberFormat="1" applyFill="1" applyBorder="1"/>
    <xf numFmtId="169" fontId="2" fillId="0" borderId="0" xfId="0" applyNumberFormat="1" applyFont="1" applyFill="1" applyBorder="1"/>
    <xf numFmtId="0" fontId="1" fillId="0" borderId="3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167" fontId="0" fillId="2" borderId="0" xfId="0" applyNumberFormat="1" applyFill="1"/>
    <xf numFmtId="169" fontId="0" fillId="0" borderId="0" xfId="0" applyNumberFormat="1" applyBorder="1" applyAlignment="1"/>
    <xf numFmtId="167" fontId="1" fillId="0" borderId="9" xfId="0" applyNumberFormat="1" applyFont="1" applyBorder="1" applyAlignment="1"/>
    <xf numFmtId="167" fontId="2" fillId="0" borderId="0" xfId="0" applyNumberFormat="1" applyFont="1" applyFill="1"/>
    <xf numFmtId="169" fontId="5" fillId="2" borderId="0" xfId="0" applyNumberFormat="1" applyFont="1" applyFill="1"/>
    <xf numFmtId="169" fontId="5" fillId="2" borderId="0" xfId="0" applyNumberFormat="1" applyFont="1" applyFill="1" applyBorder="1"/>
    <xf numFmtId="165" fontId="2" fillId="0" borderId="4" xfId="0" applyNumberFormat="1" applyFont="1" applyFill="1" applyBorder="1" applyAlignment="1">
      <alignment horizontal="center"/>
    </xf>
    <xf numFmtId="167" fontId="9" fillId="0" borderId="0" xfId="0" applyNumberFormat="1" applyFont="1" applyFill="1"/>
    <xf numFmtId="167" fontId="9" fillId="0" borderId="7" xfId="0" applyNumberFormat="1" applyFont="1" applyFill="1" applyBorder="1"/>
    <xf numFmtId="0" fontId="0" fillId="0" borderId="0" xfId="0" applyFill="1"/>
    <xf numFmtId="165" fontId="2" fillId="0" borderId="0" xfId="0" applyNumberFormat="1" applyFont="1" applyFill="1"/>
    <xf numFmtId="167" fontId="5" fillId="0" borderId="0" xfId="0" applyNumberFormat="1" applyFont="1" applyFill="1"/>
    <xf numFmtId="170" fontId="2" fillId="0" borderId="0" xfId="0" applyNumberFormat="1" applyFont="1" applyFill="1"/>
    <xf numFmtId="167" fontId="5" fillId="0" borderId="0" xfId="0" applyNumberFormat="1" applyFont="1" applyFill="1" applyBorder="1"/>
    <xf numFmtId="0" fontId="0" fillId="0" borderId="2" xfId="0" applyFill="1" applyBorder="1"/>
    <xf numFmtId="167" fontId="9" fillId="0" borderId="9" xfId="0" applyNumberFormat="1" applyFont="1" applyFill="1" applyBorder="1"/>
    <xf numFmtId="0" fontId="0" fillId="0" borderId="10" xfId="0" applyFill="1" applyBorder="1"/>
    <xf numFmtId="0" fontId="0" fillId="0" borderId="0" xfId="0" applyFont="1" applyFill="1"/>
    <xf numFmtId="171" fontId="2" fillId="0" borderId="0" xfId="0" applyNumberFormat="1" applyFont="1" applyFill="1"/>
    <xf numFmtId="0" fontId="1" fillId="0" borderId="7" xfId="0" applyFont="1" applyFill="1" applyBorder="1"/>
    <xf numFmtId="167" fontId="1" fillId="0" borderId="7" xfId="0" applyNumberFormat="1" applyFont="1" applyFill="1" applyBorder="1"/>
    <xf numFmtId="0" fontId="1" fillId="0" borderId="8" xfId="0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9" fontId="0" fillId="0" borderId="0" xfId="0" applyNumberFormat="1" applyFill="1"/>
    <xf numFmtId="166" fontId="1" fillId="0" borderId="4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2" fillId="0" borderId="0" xfId="0" applyNumberFormat="1" applyFont="1" applyFill="1" applyBorder="1"/>
    <xf numFmtId="165" fontId="1" fillId="0" borderId="2" xfId="0" applyNumberFormat="1" applyFont="1" applyFill="1" applyBorder="1"/>
    <xf numFmtId="165" fontId="1" fillId="0" borderId="9" xfId="0" applyNumberFormat="1" applyFont="1" applyFill="1" applyBorder="1"/>
    <xf numFmtId="165" fontId="0" fillId="0" borderId="0" xfId="0" applyNumberFormat="1" applyFill="1"/>
    <xf numFmtId="168" fontId="1" fillId="0" borderId="9" xfId="0" applyNumberFormat="1" applyFont="1" applyFill="1" applyBorder="1"/>
    <xf numFmtId="172" fontId="2" fillId="0" borderId="0" xfId="0" applyNumberFormat="1" applyFont="1" applyFill="1"/>
    <xf numFmtId="166" fontId="0" fillId="0" borderId="0" xfId="0" applyNumberFormat="1" applyFill="1"/>
    <xf numFmtId="167" fontId="0" fillId="0" borderId="0" xfId="0" applyNumberFormat="1" applyFill="1"/>
    <xf numFmtId="0" fontId="0" fillId="0" borderId="2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169" fontId="5" fillId="0" borderId="0" xfId="0" applyNumberFormat="1" applyFont="1" applyFill="1"/>
    <xf numFmtId="169" fontId="5" fillId="0" borderId="0" xfId="0" applyNumberFormat="1" applyFont="1" applyFill="1" applyBorder="1"/>
    <xf numFmtId="0" fontId="1" fillId="0" borderId="0" xfId="0" applyFont="1" applyFill="1"/>
    <xf numFmtId="171" fontId="9" fillId="0" borderId="9" xfId="0" applyNumberFormat="1" applyFont="1" applyFill="1" applyBorder="1"/>
    <xf numFmtId="165" fontId="4" fillId="0" borderId="0" xfId="0" applyNumberFormat="1" applyFont="1" applyFill="1"/>
    <xf numFmtId="165" fontId="6" fillId="0" borderId="0" xfId="0" applyNumberFormat="1" applyFont="1" applyFill="1"/>
    <xf numFmtId="167" fontId="9" fillId="0" borderId="4" xfId="0" applyNumberFormat="1" applyFont="1" applyFill="1" applyBorder="1"/>
    <xf numFmtId="170" fontId="0" fillId="0" borderId="0" xfId="0" applyNumberFormat="1" applyFill="1"/>
    <xf numFmtId="164" fontId="1" fillId="0" borderId="8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7" fontId="2" fillId="0" borderId="8" xfId="0" applyNumberFormat="1" applyFont="1" applyFill="1" applyBorder="1"/>
    <xf numFmtId="165" fontId="4" fillId="0" borderId="5" xfId="0" applyNumberFormat="1" applyFont="1" applyFill="1" applyBorder="1"/>
    <xf numFmtId="0" fontId="0" fillId="0" borderId="5" xfId="0" applyFill="1" applyBorder="1"/>
    <xf numFmtId="167" fontId="2" fillId="0" borderId="5" xfId="0" applyNumberFormat="1" applyFont="1" applyFill="1" applyBorder="1"/>
    <xf numFmtId="165" fontId="6" fillId="0" borderId="5" xfId="0" applyNumberFormat="1" applyFont="1" applyFill="1" applyBorder="1"/>
    <xf numFmtId="165" fontId="6" fillId="0" borderId="6" xfId="0" applyNumberFormat="1" applyFont="1" applyFill="1" applyBorder="1"/>
    <xf numFmtId="165" fontId="2" fillId="0" borderId="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0" fillId="0" borderId="0" xfId="0" quotePrefix="1" applyFill="1"/>
    <xf numFmtId="0" fontId="0" fillId="0" borderId="0" xfId="0" quotePrefix="1" applyFill="1" applyBorder="1"/>
    <xf numFmtId="0" fontId="3" fillId="0" borderId="0" xfId="0" applyFont="1" applyFill="1"/>
    <xf numFmtId="165" fontId="5" fillId="0" borderId="4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 applyAlignment="1">
      <alignment horizontal="center"/>
    </xf>
    <xf numFmtId="0" fontId="10" fillId="0" borderId="0" xfId="0" applyFont="1" applyFill="1"/>
    <xf numFmtId="167" fontId="0" fillId="0" borderId="0" xfId="0" applyNumberFormat="1" applyFill="1" applyAlignment="1"/>
    <xf numFmtId="169" fontId="0" fillId="0" borderId="0" xfId="0" applyNumberFormat="1" applyFill="1" applyAlignment="1"/>
    <xf numFmtId="169" fontId="0" fillId="0" borderId="0" xfId="0" applyNumberFormat="1" applyFill="1" applyBorder="1" applyAlignment="1"/>
    <xf numFmtId="167" fontId="1" fillId="0" borderId="9" xfId="0" applyNumberFormat="1" applyFont="1" applyFill="1" applyBorder="1" applyAlignment="1"/>
    <xf numFmtId="0" fontId="0" fillId="0" borderId="0" xfId="0" applyFill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7" xfId="0" quotePrefix="1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12" fillId="3" borderId="11" xfId="0" applyFont="1" applyFill="1" applyBorder="1" applyAlignment="1">
      <alignment horizontal="centerContinuous"/>
    </xf>
    <xf numFmtId="0" fontId="12" fillId="3" borderId="1" xfId="0" applyFont="1" applyFill="1" applyBorder="1" applyAlignment="1">
      <alignment horizontal="centerContinuous"/>
    </xf>
    <xf numFmtId="0" fontId="2" fillId="0" borderId="0" xfId="0" applyFont="1"/>
    <xf numFmtId="0" fontId="11" fillId="4" borderId="12" xfId="0" applyFont="1" applyFill="1" applyBorder="1"/>
    <xf numFmtId="0" fontId="11" fillId="4" borderId="7" xfId="0" applyFont="1" applyFill="1" applyBorder="1"/>
    <xf numFmtId="174" fontId="11" fillId="4" borderId="7" xfId="0" applyNumberFormat="1" applyFont="1" applyFill="1" applyBorder="1"/>
    <xf numFmtId="175" fontId="11" fillId="4" borderId="7" xfId="0" applyNumberFormat="1" applyFont="1" applyFill="1" applyBorder="1"/>
    <xf numFmtId="0" fontId="11" fillId="4" borderId="11" xfId="0" applyFont="1" applyFill="1" applyBorder="1"/>
    <xf numFmtId="0" fontId="11" fillId="4" borderId="1" xfId="0" applyFont="1" applyFill="1" applyBorder="1"/>
    <xf numFmtId="174" fontId="11" fillId="4" borderId="1" xfId="0" applyNumberFormat="1" applyFont="1" applyFill="1" applyBorder="1"/>
    <xf numFmtId="175" fontId="11" fillId="4" borderId="1" xfId="0" applyNumberFormat="1" applyFont="1" applyFill="1" applyBorder="1"/>
    <xf numFmtId="0" fontId="13" fillId="0" borderId="0" xfId="0" applyFont="1" applyFill="1"/>
    <xf numFmtId="0" fontId="0" fillId="0" borderId="1" xfId="0" quotePrefix="1" applyFill="1" applyBorder="1"/>
    <xf numFmtId="177" fontId="0" fillId="0" borderId="0" xfId="0" applyNumberFormat="1" applyFill="1"/>
    <xf numFmtId="177" fontId="2" fillId="0" borderId="0" xfId="0" applyNumberFormat="1" applyFont="1" applyFill="1"/>
    <xf numFmtId="0" fontId="12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174" fontId="5" fillId="2" borderId="0" xfId="0" applyNumberFormat="1" applyFont="1" applyFill="1" applyAlignment="1">
      <alignment horizontal="center"/>
    </xf>
    <xf numFmtId="0" fontId="13" fillId="0" borderId="0" xfId="0" applyFont="1" applyFill="1" applyBorder="1"/>
    <xf numFmtId="0" fontId="0" fillId="0" borderId="10" xfId="0" applyFont="1" applyFill="1" applyBorder="1"/>
    <xf numFmtId="0" fontId="13" fillId="0" borderId="10" xfId="0" applyFont="1" applyFill="1" applyBorder="1"/>
    <xf numFmtId="0" fontId="13" fillId="0" borderId="2" xfId="0" applyFont="1" applyFill="1" applyBorder="1" applyAlignment="1">
      <alignment horizontal="centerContinuous"/>
    </xf>
    <xf numFmtId="177" fontId="5" fillId="2" borderId="0" xfId="0" applyNumberFormat="1" applyFont="1" applyFill="1" applyBorder="1"/>
    <xf numFmtId="177" fontId="5" fillId="2" borderId="1" xfId="0" applyNumberFormat="1" applyFont="1" applyFill="1" applyBorder="1"/>
    <xf numFmtId="175" fontId="5" fillId="2" borderId="0" xfId="0" applyNumberFormat="1" applyFont="1" applyFill="1" applyBorder="1" applyAlignment="1"/>
    <xf numFmtId="176" fontId="2" fillId="0" borderId="0" xfId="0" applyNumberFormat="1" applyFont="1"/>
    <xf numFmtId="176" fontId="9" fillId="2" borderId="0" xfId="0" applyNumberFormat="1" applyFont="1" applyFill="1" applyBorder="1"/>
    <xf numFmtId="176" fontId="5" fillId="2" borderId="0" xfId="0" applyNumberFormat="1" applyFont="1" applyFill="1"/>
    <xf numFmtId="176" fontId="2" fillId="0" borderId="0" xfId="0" applyNumberFormat="1" applyFont="1" applyFill="1"/>
    <xf numFmtId="171" fontId="5" fillId="2" borderId="0" xfId="0" applyNumberFormat="1" applyFont="1" applyFill="1"/>
    <xf numFmtId="0" fontId="14" fillId="0" borderId="0" xfId="0" applyFont="1"/>
    <xf numFmtId="14" fontId="0" fillId="0" borderId="0" xfId="0" applyNumberFormat="1"/>
    <xf numFmtId="176" fontId="2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/>
    <xf numFmtId="170" fontId="5" fillId="0" borderId="0" xfId="0" applyNumberFormat="1" applyFont="1"/>
    <xf numFmtId="179" fontId="5" fillId="0" borderId="0" xfId="0" applyNumberFormat="1" applyFont="1"/>
    <xf numFmtId="178" fontId="5" fillId="0" borderId="0" xfId="0" applyNumberFormat="1" applyFont="1"/>
    <xf numFmtId="0" fontId="1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6" borderId="0" xfId="0" applyFill="1"/>
    <xf numFmtId="0" fontId="16" fillId="6" borderId="0" xfId="0" applyFont="1" applyFill="1"/>
    <xf numFmtId="180" fontId="0" fillId="6" borderId="0" xfId="0" applyNumberFormat="1" applyFill="1"/>
    <xf numFmtId="0" fontId="2" fillId="7" borderId="0" xfId="0" applyFont="1" applyFill="1"/>
    <xf numFmtId="0" fontId="0" fillId="6" borderId="13" xfId="0" applyFill="1" applyBorder="1"/>
    <xf numFmtId="167" fontId="0" fillId="0" borderId="4" xfId="0" applyNumberFormat="1" applyBorder="1"/>
    <xf numFmtId="176" fontId="5" fillId="0" borderId="0" xfId="0" applyNumberFormat="1" applyFont="1" applyAlignment="1">
      <alignment horizontal="center"/>
    </xf>
    <xf numFmtId="165" fontId="0" fillId="0" borderId="0" xfId="0" applyNumberFormat="1" applyFont="1" applyFill="1"/>
    <xf numFmtId="174" fontId="2" fillId="0" borderId="0" xfId="0" applyNumberFormat="1" applyFont="1" applyFill="1"/>
    <xf numFmtId="176" fontId="2" fillId="0" borderId="0" xfId="0" applyNumberFormat="1" applyFont="1" applyBorder="1"/>
    <xf numFmtId="170" fontId="5" fillId="2" borderId="0" xfId="0" applyNumberFormat="1" applyFont="1" applyFill="1"/>
    <xf numFmtId="14" fontId="5" fillId="2" borderId="0" xfId="0" applyNumberFormat="1" applyFont="1" applyFill="1"/>
    <xf numFmtId="176" fontId="5" fillId="2" borderId="0" xfId="0" applyNumberFormat="1" applyFont="1" applyFill="1" applyBorder="1"/>
    <xf numFmtId="165" fontId="5" fillId="2" borderId="0" xfId="0" applyNumberFormat="1" applyFont="1" applyFill="1"/>
    <xf numFmtId="176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indent="3"/>
    </xf>
    <xf numFmtId="165" fontId="2" fillId="2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3" fontId="5" fillId="2" borderId="0" xfId="0" applyNumberFormat="1" applyFont="1" applyFill="1" applyBorder="1" applyAlignment="1">
      <alignment horizontal="center"/>
    </xf>
    <xf numFmtId="174" fontId="5" fillId="2" borderId="0" xfId="0" applyNumberFormat="1" applyFont="1" applyFill="1" applyBorder="1" applyAlignment="1">
      <alignment horizontal="center"/>
    </xf>
    <xf numFmtId="0" fontId="2" fillId="0" borderId="0" xfId="0" applyFont="1" applyBorder="1"/>
    <xf numFmtId="165" fontId="5" fillId="2" borderId="0" xfId="0" applyNumberFormat="1" applyFont="1" applyFill="1" applyBorder="1"/>
    <xf numFmtId="174" fontId="5" fillId="2" borderId="0" xfId="0" applyNumberFormat="1" applyFont="1" applyFill="1" applyBorder="1"/>
    <xf numFmtId="174" fontId="5" fillId="2" borderId="0" xfId="0" applyNumberFormat="1" applyFont="1" applyFill="1"/>
    <xf numFmtId="0" fontId="0" fillId="2" borderId="0" xfId="0" applyFill="1" applyBorder="1"/>
    <xf numFmtId="165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166" fontId="0" fillId="0" borderId="3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5" fontId="0" fillId="0" borderId="9" xfId="0" applyNumberForma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wrapText="1"/>
    </xf>
    <xf numFmtId="14" fontId="5" fillId="2" borderId="0" xfId="0" applyNumberFormat="1" applyFont="1" applyFill="1" applyBorder="1"/>
    <xf numFmtId="176" fontId="5" fillId="2" borderId="0" xfId="0" applyNumberFormat="1" applyFont="1" applyFill="1" applyBorder="1" applyAlignment="1">
      <alignment horizontal="center"/>
    </xf>
    <xf numFmtId="170" fontId="5" fillId="2" borderId="0" xfId="0" applyNumberFormat="1" applyFont="1" applyFill="1" applyBorder="1"/>
    <xf numFmtId="14" fontId="0" fillId="0" borderId="0" xfId="0" applyNumberFormat="1" applyBorder="1"/>
    <xf numFmtId="176" fontId="2" fillId="0" borderId="0" xfId="0" applyNumberFormat="1" applyFont="1" applyFill="1" applyBorder="1"/>
    <xf numFmtId="176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/>
    <xf numFmtId="170" fontId="0" fillId="0" borderId="0" xfId="0" applyNumberFormat="1" applyBorder="1"/>
    <xf numFmtId="170" fontId="5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61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Valuation "Football Field"</a:t>
            </a:r>
          </a:p>
        </c:rich>
      </c:tx>
      <c:overlay val="0"/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'Valuation "Football Field"'!$E$24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'Valuation "Football Field"'!$D$25:$D$27</c:f>
              <c:strCache>
                <c:ptCount val="3"/>
                <c:pt idx="0">
                  <c:v>Discounted Cash Flow</c:v>
                </c:pt>
                <c:pt idx="1">
                  <c:v>Trading Comparables</c:v>
                </c:pt>
                <c:pt idx="2">
                  <c:v>Transaction Comparables</c:v>
                </c:pt>
              </c:strCache>
            </c:strRef>
          </c:cat>
          <c:val>
            <c:numRef>
              <c:f>'Valuation "Football Field"'!$E$25:$E$27</c:f>
              <c:numCache>
                <c:formatCode>_([$$]#,##0_);\([$$]#,##0\);_(@_)</c:formatCode>
                <c:ptCount val="3"/>
                <c:pt idx="0">
                  <c:v>319.99762897780329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9-4E57-A932-38D4826BC261}"/>
            </c:ext>
          </c:extLst>
        </c:ser>
        <c:ser>
          <c:idx val="1"/>
          <c:order val="1"/>
          <c:tx>
            <c:strRef>
              <c:f>'Valuation "Football Field"'!$G$24</c:f>
              <c:strCache>
                <c:ptCount val="1"/>
                <c:pt idx="0">
                  <c:v>Delta</c:v>
                </c:pt>
              </c:strCache>
            </c:strRef>
          </c:tx>
          <c:spPr>
            <a:solidFill>
              <a:srgbClr val="061E33"/>
            </a:solidFill>
          </c:spPr>
          <c:invertIfNegative val="0"/>
          <c:cat>
            <c:strRef>
              <c:f>'Valuation "Football Field"'!$D$25:$D$27</c:f>
              <c:strCache>
                <c:ptCount val="3"/>
                <c:pt idx="0">
                  <c:v>Discounted Cash Flow</c:v>
                </c:pt>
                <c:pt idx="1">
                  <c:v>Trading Comparables</c:v>
                </c:pt>
                <c:pt idx="2">
                  <c:v>Transaction Comparables</c:v>
                </c:pt>
              </c:strCache>
            </c:strRef>
          </c:cat>
          <c:val>
            <c:numRef>
              <c:f>'Valuation "Football Field"'!$G$25:$G$27</c:f>
              <c:numCache>
                <c:formatCode>[$$-540A]#,##0.00;\([$$-540A]#,##0.00\)</c:formatCode>
                <c:ptCount val="3"/>
                <c:pt idx="0">
                  <c:v>96.745113706176426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99-4E57-A932-38D4826BC261}"/>
            </c:ext>
          </c:extLst>
        </c:ser>
        <c:ser>
          <c:idx val="2"/>
          <c:order val="2"/>
          <c:tx>
            <c:strRef>
              <c:f>'Valuation "Football Field"'!$F$24</c:f>
              <c:strCache>
                <c:ptCount val="1"/>
                <c:pt idx="0">
                  <c:v>High</c:v>
                </c:pt>
              </c:strCache>
            </c:strRef>
          </c:tx>
          <c:spPr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A5A5A5"/>
                  </a:solidFill>
                </a14:hiddenFill>
              </a:ex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'Valuation "Football Field"'!$D$25:$D$27</c:f>
              <c:strCache>
                <c:ptCount val="3"/>
                <c:pt idx="0">
                  <c:v>Discounted Cash Flow</c:v>
                </c:pt>
                <c:pt idx="1">
                  <c:v>Trading Comparables</c:v>
                </c:pt>
                <c:pt idx="2">
                  <c:v>Transaction Comparables</c:v>
                </c:pt>
              </c:strCache>
            </c:strRef>
          </c:cat>
          <c:val>
            <c:numRef>
              <c:f>'Valuation "Football Field"'!$F$25:$F$27</c:f>
              <c:numCache>
                <c:formatCode>_([$$]#,##0_);\([$$]#,##0\);_(@_)</c:formatCode>
                <c:ptCount val="3"/>
                <c:pt idx="0">
                  <c:v>416.74274268397971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99-4E57-A932-38D4826BC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4016848"/>
        <c:axId val="104023504"/>
      </c:barChart>
      <c:scatterChart>
        <c:scatterStyle val="lineMarker"/>
        <c:varyColors val="0"/>
        <c:ser>
          <c:idx val="3"/>
          <c:order val="3"/>
          <c:tx>
            <c:strRef>
              <c:f>'Valuation "Football Field"'!$I$24</c:f>
              <c:strCache>
                <c:ptCount val="1"/>
                <c:pt idx="0">
                  <c:v>Average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DD331C48-621D-4957-94F3-3642DC70F3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D499-4E57-A932-38D4826BC2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491707E-0F80-4514-8C3B-9195135905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D499-4E57-A932-38D4826BC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'Valuation "Football Field"'!$I$25:$I$26</c:f>
              <c:numCache>
                <c:formatCode>[$$-540A]#,##0.00;\([$$-540A]#,##0.00\)</c:formatCode>
                <c:ptCount val="2"/>
                <c:pt idx="0">
                  <c:v>122.7900619436305</c:v>
                </c:pt>
                <c:pt idx="1">
                  <c:v>122.7900619436305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'Valuation "Football Field"'!$L$25:$L$26</c15:f>
                <c15:dlblRangeCache>
                  <c:ptCount val="2"/>
                </c15:dlblRangeCache>
              </c15:datalabelsRange>
            </c:ext>
            <c:ext xmlns:c16="http://schemas.microsoft.com/office/drawing/2014/chart" uri="{C3380CC4-5D6E-409C-BE32-E72D297353CC}">
              <c16:uniqueId val="{00000003-D499-4E57-A932-38D4826BC261}"/>
            </c:ext>
          </c:extLst>
        </c:ser>
        <c:ser>
          <c:idx val="4"/>
          <c:order val="4"/>
          <c:tx>
            <c:strRef>
              <c:f>'Valuation "Football Field"'!$J$24</c:f>
              <c:strCache>
                <c:ptCount val="1"/>
                <c:pt idx="0">
                  <c:v>Median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499-4E57-A932-38D4826BC2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499-4E57-A932-38D4826BC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'Valuation "Football Field"'!$J$25:$J$26</c:f>
              <c:numCache>
                <c:formatCode>[$$-540A]#,##0.00;\([$$-540A]#,##0.00\)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'Valuation "Football Field"'!$M$25:$M$26</c15:f>
                <c15:dlblRangeCache>
                  <c:ptCount val="2"/>
                </c15:dlblRangeCache>
              </c15:datalabelsRange>
            </c:ext>
            <c:ext xmlns:c16="http://schemas.microsoft.com/office/drawing/2014/chart" uri="{C3380CC4-5D6E-409C-BE32-E72D297353CC}">
              <c16:uniqueId val="{00000004-D499-4E57-A932-38D4826BC261}"/>
            </c:ext>
          </c:extLst>
        </c:ser>
        <c:ser>
          <c:idx val="5"/>
          <c:order val="5"/>
          <c:tx>
            <c:strRef>
              <c:f>'Valuation "Football Field"'!$K$24</c:f>
              <c:strCache>
                <c:ptCount val="1"/>
                <c:pt idx="0">
                  <c:v>Bonus</c:v>
                </c:pt>
              </c:strCache>
            </c:strRef>
          </c:tx>
          <c:spPr>
            <a:ln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499-4E57-A932-38D4826BC2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499-4E57-A932-38D4826BC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C000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'Valuation "Football Field"'!$K$25:$K$26</c:f>
              <c:numCache>
                <c:formatCode>[$$-540A]#,##0.00;\([$$-540A]#,##0.00\)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'Valuation "Football Field"'!$N$25:$N$26</c15:f>
                <c15:dlblRangeCache>
                  <c:ptCount val="2"/>
                </c15:dlblRangeCache>
              </c15:datalabelsRange>
            </c:ext>
            <c:ext xmlns:c16="http://schemas.microsoft.com/office/drawing/2014/chart" uri="{C3380CC4-5D6E-409C-BE32-E72D297353CC}">
              <c16:uniqueId val="{00000005-D499-4E57-A932-38D4826BC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26416"/>
        <c:axId val="104027664"/>
      </c:scatterChart>
      <c:catAx>
        <c:axId val="104016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04023504"/>
        <c:crosses val="autoZero"/>
        <c:auto val="1"/>
        <c:lblAlgn val="ctr"/>
        <c:lblOffset val="100"/>
        <c:noMultiLvlLbl val="0"/>
      </c:catAx>
      <c:valAx>
        <c:axId val="104023504"/>
        <c:scaling>
          <c:orientation val="minMax"/>
          <c:max val="475"/>
          <c:min val="300"/>
        </c:scaling>
        <c:delete val="0"/>
        <c:axPos val="b"/>
        <c:numFmt formatCode="_([$$]#,##0_);\([$$]#,##0\);_(@_)" sourceLinked="1"/>
        <c:majorTickMark val="none"/>
        <c:minorTickMark val="none"/>
        <c:tickLblPos val="nextTo"/>
        <c:crossAx val="104016848"/>
        <c:crosses val="max"/>
        <c:crossBetween val="between"/>
        <c:majorUnit val="25"/>
        <c:minorUnit val="25"/>
      </c:valAx>
      <c:valAx>
        <c:axId val="104027664"/>
        <c:scaling>
          <c:orientation val="minMax"/>
          <c:max val="1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04026416"/>
        <c:crosses val="max"/>
        <c:crossBetween val="midCat"/>
      </c:valAx>
      <c:valAx>
        <c:axId val="104026416"/>
        <c:scaling>
          <c:orientation val="minMax"/>
        </c:scaling>
        <c:delete val="1"/>
        <c:axPos val="b"/>
        <c:numFmt formatCode="[$$-540A]#,##0.00;\([$$-540A]#,##0.00\)" sourceLinked="1"/>
        <c:majorTickMark val="out"/>
        <c:minorTickMark val="none"/>
        <c:tickLblPos val="nextTo"/>
        <c:crossAx val="104027664"/>
        <c:crosses val="autoZero"/>
        <c:crossBetween val="midCat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6350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N8" lockText="1" noThreeD="1"/>
</file>

<file path=xl/ctrlProps/ctrlProp2.xml><?xml version="1.0" encoding="utf-8"?>
<formControlPr xmlns="http://schemas.microsoft.com/office/spreadsheetml/2009/9/main" objectType="CheckBox" fmlaLink="N9" lockText="1" noThreeD="1"/>
</file>

<file path=xl/ctrlProps/ctrlProp3.xml><?xml version="1.0" encoding="utf-8"?>
<formControlPr xmlns="http://schemas.microsoft.com/office/spreadsheetml/2009/9/main" objectType="CheckBox" fmlaLink="N10" lockText="1" noThreeD="1"/>
</file>

<file path=xl/ctrlProps/ctrlProp4.xml><?xml version="1.0" encoding="utf-8"?>
<formControlPr xmlns="http://schemas.microsoft.com/office/spreadsheetml/2009/9/main" objectType="CheckBox" fmlaLink="O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95249</xdr:colOff>
      <xdr:row>2</xdr:row>
      <xdr:rowOff>66675</xdr:rowOff>
    </xdr:from>
    <xdr:to>
      <xdr:col>12</xdr:col>
      <xdr:colOff>161924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</xdr:row>
          <xdr:rowOff>0</xdr:rowOff>
        </xdr:from>
        <xdr:to>
          <xdr:col>14</xdr:col>
          <xdr:colOff>0</xdr:colOff>
          <xdr:row>8</xdr:row>
          <xdr:rowOff>19050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8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Average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0</xdr:colOff>
          <xdr:row>9</xdr:row>
          <xdr:rowOff>19050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8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Median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0</xdr:rowOff>
        </xdr:from>
        <xdr:to>
          <xdr:col>14</xdr:col>
          <xdr:colOff>0</xdr:colOff>
          <xdr:row>10</xdr:row>
          <xdr:rowOff>19050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8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Bonus line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</xdr:row>
          <xdr:rowOff>0</xdr:rowOff>
        </xdr:from>
        <xdr:to>
          <xdr:col>15</xdr:col>
          <xdr:colOff>0</xdr:colOff>
          <xdr:row>8</xdr:row>
          <xdr:rowOff>19050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8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label(s)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46A78-DD21-4C84-9020-DA31B6F1CB6C}">
  <dimension ref="B1:W190"/>
  <sheetViews>
    <sheetView showGridLines="0" tabSelected="1" workbookViewId="0">
      <selection activeCell="B28" sqref="B28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50"/>
      <c r="D1" s="50"/>
      <c r="E1" s="50"/>
      <c r="F1" s="50"/>
      <c r="G1" s="50"/>
      <c r="H1" s="50"/>
      <c r="I1" s="50"/>
      <c r="J1" s="50"/>
    </row>
    <row r="2" spans="2:10" x14ac:dyDescent="0.25">
      <c r="E2" s="31"/>
    </row>
    <row r="3" spans="2:10" x14ac:dyDescent="0.25">
      <c r="E3" s="13" t="s">
        <v>12</v>
      </c>
      <c r="F3" s="3">
        <v>1</v>
      </c>
      <c r="G3" s="3">
        <f>+F3+1</f>
        <v>2</v>
      </c>
      <c r="H3" s="3">
        <f t="shared" ref="H3:J3" si="0">+G3+1</f>
        <v>3</v>
      </c>
      <c r="I3" s="3">
        <f t="shared" si="0"/>
        <v>4</v>
      </c>
      <c r="J3" s="3">
        <f t="shared" si="0"/>
        <v>5</v>
      </c>
    </row>
    <row r="4" spans="2:10" x14ac:dyDescent="0.25">
      <c r="B4" t="s">
        <v>2</v>
      </c>
      <c r="E4" s="15">
        <v>85</v>
      </c>
      <c r="F4" s="44"/>
      <c r="G4" s="44"/>
      <c r="H4" s="44"/>
      <c r="I4" s="44"/>
      <c r="J4" s="44"/>
    </row>
    <row r="5" spans="2:10" s="4" customFormat="1" x14ac:dyDescent="0.25">
      <c r="B5" s="4" t="s">
        <v>3</v>
      </c>
      <c r="E5" s="11"/>
      <c r="F5" s="5">
        <v>0.12</v>
      </c>
      <c r="G5" s="30">
        <f>+F5-0.02</f>
        <v>9.9999999999999992E-2</v>
      </c>
      <c r="H5" s="30">
        <f t="shared" ref="H5:J5" si="1">+G5-0.02</f>
        <v>7.9999999999999988E-2</v>
      </c>
      <c r="I5" s="30">
        <f t="shared" si="1"/>
        <v>5.9999999999999984E-2</v>
      </c>
      <c r="J5" s="30">
        <f t="shared" si="1"/>
        <v>3.999999999999998E-2</v>
      </c>
    </row>
    <row r="6" spans="2:10" x14ac:dyDescent="0.25">
      <c r="E6" s="10"/>
    </row>
    <row r="7" spans="2:10" x14ac:dyDescent="0.25">
      <c r="B7" t="s">
        <v>0</v>
      </c>
      <c r="E7" s="9">
        <v>25.25</v>
      </c>
      <c r="F7" s="44"/>
      <c r="G7" s="44"/>
      <c r="H7" s="44"/>
      <c r="I7" s="44"/>
      <c r="J7" s="44"/>
    </row>
    <row r="8" spans="2:10" s="4" customFormat="1" x14ac:dyDescent="0.25">
      <c r="B8" s="4" t="s">
        <v>4</v>
      </c>
      <c r="E8" s="14">
        <f>+E7/E$4</f>
        <v>0.29705882352941176</v>
      </c>
      <c r="F8" s="5">
        <v>0.27500000000000002</v>
      </c>
      <c r="G8" s="30">
        <f>+F8+0.0025</f>
        <v>0.27750000000000002</v>
      </c>
      <c r="H8" s="30">
        <f t="shared" ref="H8:J8" si="2">+G8+0.0025</f>
        <v>0.28000000000000003</v>
      </c>
      <c r="I8" s="30">
        <f t="shared" si="2"/>
        <v>0.28250000000000003</v>
      </c>
      <c r="J8" s="30">
        <f t="shared" si="2"/>
        <v>0.28500000000000003</v>
      </c>
    </row>
    <row r="9" spans="2:10" x14ac:dyDescent="0.25">
      <c r="E9" s="10"/>
    </row>
    <row r="10" spans="2:10" x14ac:dyDescent="0.25">
      <c r="B10" t="s">
        <v>27</v>
      </c>
      <c r="E10" s="9">
        <f>+E7+E16</f>
        <v>28.65</v>
      </c>
      <c r="F10" s="44"/>
      <c r="G10" s="44"/>
      <c r="H10" s="44"/>
      <c r="I10" s="44"/>
      <c r="J10" s="44"/>
    </row>
    <row r="11" spans="2:10" x14ac:dyDescent="0.25">
      <c r="B11" s="4" t="s">
        <v>4</v>
      </c>
      <c r="E11" s="14">
        <f>+E10/E$4</f>
        <v>0.33705882352941174</v>
      </c>
      <c r="F11" s="30" t="e">
        <f t="shared" ref="F11:J11" si="3">+F10/F$4</f>
        <v>#DIV/0!</v>
      </c>
      <c r="G11" s="30" t="e">
        <f t="shared" si="3"/>
        <v>#DIV/0!</v>
      </c>
      <c r="H11" s="30" t="e">
        <f t="shared" si="3"/>
        <v>#DIV/0!</v>
      </c>
      <c r="I11" s="30" t="e">
        <f t="shared" si="3"/>
        <v>#DIV/0!</v>
      </c>
      <c r="J11" s="30" t="e">
        <f t="shared" si="3"/>
        <v>#DIV/0!</v>
      </c>
    </row>
    <row r="12" spans="2:10" x14ac:dyDescent="0.25">
      <c r="E12" s="10"/>
    </row>
    <row r="13" spans="2:10" ht="15" customHeight="1" x14ac:dyDescent="0.25">
      <c r="B13" t="s">
        <v>9</v>
      </c>
      <c r="E13" s="9">
        <v>4.25</v>
      </c>
      <c r="F13" s="44"/>
      <c r="G13" s="44"/>
      <c r="H13" s="44"/>
      <c r="I13" s="44"/>
      <c r="J13" s="44"/>
    </row>
    <row r="14" spans="2:10" s="4" customFormat="1" ht="15" customHeight="1" x14ac:dyDescent="0.25">
      <c r="B14" s="4" t="s">
        <v>10</v>
      </c>
      <c r="E14" s="14">
        <f>+E13/E$4</f>
        <v>0.05</v>
      </c>
      <c r="F14" s="5">
        <v>0.05</v>
      </c>
      <c r="G14" s="47">
        <f>+F14</f>
        <v>0.05</v>
      </c>
      <c r="H14" s="47">
        <f t="shared" ref="H14:J14" si="4">+G14</f>
        <v>0.05</v>
      </c>
      <c r="I14" s="47">
        <f t="shared" si="4"/>
        <v>0.05</v>
      </c>
      <c r="J14" s="47">
        <f t="shared" si="4"/>
        <v>0.05</v>
      </c>
    </row>
    <row r="15" spans="2:10" x14ac:dyDescent="0.25">
      <c r="E15" s="10"/>
    </row>
    <row r="16" spans="2:10" x14ac:dyDescent="0.25">
      <c r="B16" t="s">
        <v>14</v>
      </c>
      <c r="E16" s="9">
        <v>3.4</v>
      </c>
      <c r="F16" s="44"/>
      <c r="G16" s="44"/>
      <c r="H16" s="44"/>
      <c r="I16" s="44"/>
      <c r="J16" s="44"/>
    </row>
    <row r="17" spans="2:10" s="4" customFormat="1" x14ac:dyDescent="0.25">
      <c r="B17" s="4" t="s">
        <v>10</v>
      </c>
      <c r="E17" s="14">
        <f>+E16/E$4</f>
        <v>0.04</v>
      </c>
      <c r="F17" s="5">
        <v>0.04</v>
      </c>
      <c r="G17" s="30">
        <f>+F17+0.0025</f>
        <v>4.2500000000000003E-2</v>
      </c>
      <c r="H17" s="30">
        <f t="shared" ref="H17:J17" si="5">+G17+0.0025</f>
        <v>4.5000000000000005E-2</v>
      </c>
      <c r="I17" s="30">
        <f t="shared" si="5"/>
        <v>4.7500000000000007E-2</v>
      </c>
      <c r="J17" s="30">
        <f t="shared" si="5"/>
        <v>5.000000000000001E-2</v>
      </c>
    </row>
    <row r="18" spans="2:10" x14ac:dyDescent="0.25">
      <c r="E18" s="10"/>
    </row>
    <row r="19" spans="2:10" x14ac:dyDescent="0.25">
      <c r="B19" t="s">
        <v>11</v>
      </c>
      <c r="E19" s="9">
        <v>4.25</v>
      </c>
      <c r="F19" s="44"/>
      <c r="G19" s="44"/>
      <c r="H19" s="44"/>
      <c r="I19" s="44"/>
      <c r="J19" s="44"/>
    </row>
    <row r="20" spans="2:10" s="4" customFormat="1" x14ac:dyDescent="0.25">
      <c r="B20" s="4" t="s">
        <v>10</v>
      </c>
      <c r="E20" s="12">
        <f>+E19/E$4</f>
        <v>0.05</v>
      </c>
      <c r="F20" s="5">
        <v>0.05</v>
      </c>
      <c r="G20" s="5">
        <v>0.05</v>
      </c>
      <c r="H20" s="5">
        <v>0.05</v>
      </c>
      <c r="I20" s="5">
        <v>0.05</v>
      </c>
      <c r="J20" s="5">
        <v>0.05</v>
      </c>
    </row>
    <row r="22" spans="2:10" ht="15.75" thickBot="1" x14ac:dyDescent="0.3">
      <c r="B22" s="49" t="s">
        <v>64</v>
      </c>
      <c r="C22" s="50"/>
      <c r="D22" s="50"/>
      <c r="E22" s="50"/>
      <c r="F22" s="50"/>
      <c r="G22" s="50"/>
      <c r="H22" s="50"/>
      <c r="I22" s="50"/>
      <c r="J22" s="50"/>
    </row>
    <row r="24" spans="2:10" x14ac:dyDescent="0.25">
      <c r="B24" t="s">
        <v>13</v>
      </c>
      <c r="E24" s="24">
        <v>0.2</v>
      </c>
    </row>
    <row r="25" spans="2:10" x14ac:dyDescent="0.25">
      <c r="B25" t="s">
        <v>17</v>
      </c>
      <c r="E25" s="84">
        <v>0.1</v>
      </c>
    </row>
    <row r="26" spans="2:10" x14ac:dyDescent="0.25">
      <c r="E26" s="27"/>
    </row>
    <row r="27" spans="2:10" x14ac:dyDescent="0.25">
      <c r="E27" s="8"/>
      <c r="F27" s="38">
        <v>1</v>
      </c>
      <c r="G27" s="39">
        <f>+F27+1</f>
        <v>2</v>
      </c>
      <c r="H27" s="39">
        <f t="shared" ref="H27:J27" si="6">+G27+1</f>
        <v>3</v>
      </c>
      <c r="I27" s="39">
        <f t="shared" si="6"/>
        <v>4</v>
      </c>
      <c r="J27" s="39">
        <f t="shared" si="6"/>
        <v>5</v>
      </c>
    </row>
    <row r="28" spans="2:10" x14ac:dyDescent="0.25">
      <c r="B28" t="s">
        <v>0</v>
      </c>
      <c r="E28" s="87"/>
      <c r="F28" s="34"/>
      <c r="G28" s="34"/>
      <c r="H28" s="34"/>
      <c r="I28" s="34"/>
      <c r="J28" s="34"/>
    </row>
    <row r="29" spans="2:10" x14ac:dyDescent="0.25">
      <c r="B29" s="6" t="s">
        <v>5</v>
      </c>
      <c r="C29" s="6"/>
      <c r="D29" s="6"/>
      <c r="E29" s="135"/>
      <c r="F29" s="82"/>
      <c r="G29" s="82"/>
      <c r="H29" s="82"/>
      <c r="I29" s="82"/>
      <c r="J29" s="82"/>
    </row>
    <row r="30" spans="2:10" x14ac:dyDescent="0.25">
      <c r="B30" s="6" t="s">
        <v>7</v>
      </c>
      <c r="C30" s="6"/>
      <c r="D30" s="6"/>
      <c r="E30" s="135"/>
      <c r="F30" s="82"/>
      <c r="G30" s="82"/>
      <c r="H30" s="82"/>
      <c r="I30" s="82"/>
      <c r="J30" s="82"/>
    </row>
    <row r="31" spans="2:10" x14ac:dyDescent="0.25">
      <c r="B31" s="6" t="s">
        <v>6</v>
      </c>
      <c r="C31" s="6"/>
      <c r="D31" s="6"/>
      <c r="E31" s="135"/>
      <c r="F31" s="82"/>
      <c r="G31" s="82"/>
      <c r="H31" s="82"/>
      <c r="I31" s="82"/>
      <c r="J31" s="82"/>
    </row>
    <row r="32" spans="2:10" x14ac:dyDescent="0.25">
      <c r="B32" s="16" t="s">
        <v>8</v>
      </c>
      <c r="C32" s="16"/>
      <c r="D32" s="16"/>
      <c r="E32" s="136"/>
      <c r="F32" s="83"/>
      <c r="G32" s="83"/>
      <c r="H32" s="83"/>
      <c r="I32" s="83"/>
      <c r="J32" s="83"/>
    </row>
    <row r="33" spans="2:10" s="18" customFormat="1" x14ac:dyDescent="0.25">
      <c r="B33" s="17" t="s">
        <v>15</v>
      </c>
      <c r="C33" s="17"/>
      <c r="D33" s="17"/>
      <c r="E33" s="97"/>
      <c r="F33" s="41"/>
      <c r="G33" s="41"/>
      <c r="H33" s="41"/>
      <c r="I33" s="41"/>
      <c r="J33" s="41"/>
    </row>
    <row r="34" spans="2:10" s="18" customFormat="1" x14ac:dyDescent="0.25">
      <c r="B34" s="26" t="s">
        <v>22</v>
      </c>
      <c r="E34" s="117"/>
      <c r="F34" s="42"/>
      <c r="G34" s="42"/>
      <c r="H34" s="42"/>
      <c r="I34" s="42"/>
      <c r="J34" s="42"/>
    </row>
    <row r="36" spans="2:10" x14ac:dyDescent="0.25">
      <c r="B36" t="s">
        <v>23</v>
      </c>
      <c r="E36" s="43"/>
    </row>
    <row r="38" spans="2:10" ht="15.75" thickBot="1" x14ac:dyDescent="0.3">
      <c r="B38" s="49" t="s">
        <v>76</v>
      </c>
      <c r="C38" s="50"/>
      <c r="D38" s="50"/>
      <c r="E38" s="50"/>
      <c r="F38" s="50"/>
      <c r="G38" s="50"/>
      <c r="H38" s="50"/>
      <c r="I38" s="50"/>
      <c r="J38" s="50"/>
    </row>
    <row r="40" spans="2:10" x14ac:dyDescent="0.25">
      <c r="B40" s="75" t="s">
        <v>70</v>
      </c>
      <c r="C40" s="76"/>
      <c r="D40" s="76"/>
      <c r="E40" s="77"/>
      <c r="G40" s="75" t="s">
        <v>16</v>
      </c>
      <c r="H40" s="76"/>
      <c r="I40" s="76"/>
      <c r="J40" s="77"/>
    </row>
    <row r="41" spans="2:10" x14ac:dyDescent="0.25">
      <c r="B41" s="2"/>
      <c r="C41" s="2"/>
      <c r="D41" s="2"/>
      <c r="E41" s="2"/>
      <c r="I41" s="2"/>
    </row>
    <row r="42" spans="2:10" x14ac:dyDescent="0.25">
      <c r="B42" t="s">
        <v>18</v>
      </c>
      <c r="D42" s="87"/>
      <c r="E42" s="88">
        <v>0.03</v>
      </c>
      <c r="F42" s="87"/>
      <c r="G42" s="87" t="s">
        <v>28</v>
      </c>
      <c r="H42" s="87"/>
      <c r="I42" s="87"/>
      <c r="J42" s="89"/>
    </row>
    <row r="43" spans="2:10" x14ac:dyDescent="0.25">
      <c r="B43" t="s">
        <v>19</v>
      </c>
      <c r="D43" s="87"/>
      <c r="E43" s="89"/>
      <c r="F43" s="87"/>
      <c r="G43" s="87" t="s">
        <v>75</v>
      </c>
      <c r="H43" s="87"/>
      <c r="I43" s="87"/>
      <c r="J43" s="90">
        <v>13</v>
      </c>
    </row>
    <row r="44" spans="2:10" x14ac:dyDescent="0.25">
      <c r="D44" s="87"/>
      <c r="E44" s="87"/>
      <c r="F44" s="87"/>
      <c r="G44" s="87"/>
      <c r="H44" s="87"/>
      <c r="I44" s="87"/>
      <c r="J44" s="87"/>
    </row>
    <row r="45" spans="2:10" x14ac:dyDescent="0.25">
      <c r="B45" t="s">
        <v>29</v>
      </c>
      <c r="D45" s="87"/>
      <c r="E45" s="89"/>
      <c r="F45" s="87"/>
      <c r="G45" s="87" t="s">
        <v>29</v>
      </c>
      <c r="H45" s="87"/>
      <c r="I45" s="87"/>
      <c r="J45" s="89"/>
    </row>
    <row r="46" spans="2:10" hidden="1" outlineLevel="1" x14ac:dyDescent="0.25">
      <c r="D46" s="87"/>
      <c r="E46" s="87"/>
      <c r="F46" s="87"/>
      <c r="G46" s="87"/>
      <c r="H46" s="87"/>
      <c r="I46" s="87"/>
      <c r="J46" s="87"/>
    </row>
    <row r="47" spans="2:10" ht="18" hidden="1" outlineLevel="1" x14ac:dyDescent="0.35">
      <c r="C47" s="22" t="s">
        <v>21</v>
      </c>
      <c r="D47" s="87"/>
      <c r="E47" s="87"/>
      <c r="F47" s="87"/>
      <c r="G47" s="87"/>
      <c r="H47" s="87"/>
      <c r="I47" s="87"/>
      <c r="J47" s="87"/>
    </row>
    <row r="48" spans="2:10" hidden="1" outlineLevel="1" x14ac:dyDescent="0.25">
      <c r="C48" s="23" t="s">
        <v>20</v>
      </c>
      <c r="D48" s="87"/>
      <c r="E48" s="87"/>
      <c r="F48" s="87"/>
      <c r="G48" s="87"/>
      <c r="H48" s="87"/>
      <c r="I48" s="87"/>
      <c r="J48" s="87"/>
    </row>
    <row r="49" spans="2:10" collapsed="1" x14ac:dyDescent="0.25">
      <c r="B49" t="s">
        <v>25</v>
      </c>
      <c r="D49" s="87"/>
      <c r="E49" s="89"/>
      <c r="F49" s="87"/>
      <c r="G49" s="87" t="s">
        <v>25</v>
      </c>
      <c r="H49" s="87"/>
      <c r="I49" s="87"/>
      <c r="J49" s="89"/>
    </row>
    <row r="50" spans="2:10" x14ac:dyDescent="0.25">
      <c r="D50" s="87"/>
      <c r="E50" s="87"/>
      <c r="F50" s="87"/>
      <c r="G50" s="87"/>
      <c r="H50" s="87"/>
      <c r="I50" s="87"/>
      <c r="J50" s="87"/>
    </row>
    <row r="51" spans="2:10" x14ac:dyDescent="0.25">
      <c r="B51" t="s">
        <v>23</v>
      </c>
      <c r="D51" s="87"/>
      <c r="E51" s="91"/>
      <c r="F51" s="87"/>
      <c r="G51" s="87" t="s">
        <v>23</v>
      </c>
      <c r="H51" s="87"/>
      <c r="I51" s="87"/>
      <c r="J51" s="91"/>
    </row>
    <row r="52" spans="2:10" x14ac:dyDescent="0.25">
      <c r="B52" t="s">
        <v>24</v>
      </c>
      <c r="D52" s="87"/>
      <c r="E52" s="91"/>
      <c r="F52" s="87"/>
      <c r="G52" s="87" t="s">
        <v>24</v>
      </c>
      <c r="H52" s="87"/>
      <c r="I52" s="87"/>
      <c r="J52" s="91"/>
    </row>
    <row r="53" spans="2:10" x14ac:dyDescent="0.25">
      <c r="B53" s="29" t="s">
        <v>26</v>
      </c>
      <c r="C53" s="19"/>
      <c r="D53" s="92"/>
      <c r="E53" s="93"/>
      <c r="F53" s="87"/>
      <c r="G53" s="36" t="s">
        <v>26</v>
      </c>
      <c r="H53" s="92"/>
      <c r="I53" s="92"/>
      <c r="J53" s="93"/>
    </row>
    <row r="54" spans="2:10" x14ac:dyDescent="0.25">
      <c r="D54" s="87"/>
      <c r="E54" s="87"/>
      <c r="F54" s="87"/>
      <c r="G54" s="87"/>
      <c r="H54" s="87"/>
      <c r="I54" s="87"/>
      <c r="J54" s="87"/>
    </row>
    <row r="55" spans="2:10" ht="15.75" thickBot="1" x14ac:dyDescent="0.3">
      <c r="B55" s="49" t="s">
        <v>37</v>
      </c>
      <c r="C55" s="50"/>
      <c r="D55" s="94"/>
      <c r="E55" s="94"/>
      <c r="F55" s="94"/>
      <c r="G55" s="94"/>
      <c r="H55" s="94"/>
      <c r="I55" s="94"/>
      <c r="J55" s="94"/>
    </row>
    <row r="56" spans="2:10" x14ac:dyDescent="0.25">
      <c r="B56" s="2"/>
      <c r="C56" s="2"/>
      <c r="D56" s="25"/>
      <c r="E56" s="25"/>
      <c r="F56" s="25"/>
      <c r="G56" s="25"/>
      <c r="H56" s="25"/>
      <c r="I56" s="25"/>
      <c r="J56" s="25"/>
    </row>
    <row r="57" spans="2:10" x14ac:dyDescent="0.25">
      <c r="B57" s="60" t="s">
        <v>50</v>
      </c>
      <c r="D57" s="87"/>
      <c r="E57" s="87"/>
      <c r="F57" s="25"/>
      <c r="G57" s="25"/>
      <c r="H57" s="25"/>
      <c r="I57" s="25"/>
      <c r="J57" s="25"/>
    </row>
    <row r="58" spans="2:10" x14ac:dyDescent="0.25">
      <c r="B58" s="60"/>
      <c r="D58" s="87"/>
      <c r="E58" s="87"/>
      <c r="F58" s="25"/>
      <c r="G58" s="25"/>
      <c r="H58" s="25"/>
      <c r="I58" s="25"/>
      <c r="J58" s="25"/>
    </row>
    <row r="59" spans="2:10" x14ac:dyDescent="0.25">
      <c r="B59" s="48" t="s">
        <v>34</v>
      </c>
      <c r="C59" s="7"/>
      <c r="D59" s="95"/>
      <c r="E59" s="96">
        <v>30</v>
      </c>
      <c r="F59" s="25"/>
      <c r="G59" s="25"/>
      <c r="H59" s="25"/>
      <c r="I59" s="25"/>
      <c r="J59" s="25"/>
    </row>
    <row r="60" spans="2:10" x14ac:dyDescent="0.25">
      <c r="B60" s="2" t="s">
        <v>33</v>
      </c>
      <c r="C60" s="2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17" t="s">
        <v>35</v>
      </c>
      <c r="C61" s="17"/>
      <c r="D61" s="97"/>
      <c r="E61" s="98"/>
      <c r="F61" s="25"/>
      <c r="G61" s="25"/>
      <c r="H61" s="25"/>
      <c r="I61" s="25"/>
      <c r="J61" s="25"/>
    </row>
    <row r="62" spans="2:10" x14ac:dyDescent="0.25">
      <c r="B62" s="60"/>
      <c r="D62" s="87"/>
      <c r="E62" s="87"/>
      <c r="F62" s="25"/>
      <c r="G62" s="25"/>
      <c r="H62" s="25"/>
      <c r="I62" s="25"/>
      <c r="J62" s="25"/>
    </row>
    <row r="63" spans="2:10" x14ac:dyDescent="0.25">
      <c r="D63" s="87"/>
      <c r="E63" s="99" t="s">
        <v>49</v>
      </c>
      <c r="F63" s="25"/>
      <c r="G63" s="25"/>
      <c r="H63" s="25"/>
      <c r="I63" s="25"/>
      <c r="J63" s="25"/>
    </row>
    <row r="64" spans="2:10" x14ac:dyDescent="0.25">
      <c r="B64" s="2" t="s">
        <v>47</v>
      </c>
      <c r="C64" s="2"/>
      <c r="D64" s="73">
        <f>+C75</f>
        <v>100</v>
      </c>
      <c r="E64" s="100"/>
      <c r="F64" s="25"/>
      <c r="G64" s="25"/>
      <c r="H64" s="25"/>
      <c r="I64" s="25"/>
      <c r="J64" s="25"/>
    </row>
    <row r="65" spans="2:10" x14ac:dyDescent="0.25">
      <c r="B65" t="s">
        <v>31</v>
      </c>
      <c r="D65" s="101"/>
      <c r="E65" s="100"/>
      <c r="F65" s="25"/>
      <c r="G65" s="25"/>
      <c r="H65" s="25"/>
      <c r="I65" s="25"/>
      <c r="J65" s="25"/>
    </row>
    <row r="66" spans="2:10" x14ac:dyDescent="0.25">
      <c r="B66" s="17" t="s">
        <v>48</v>
      </c>
      <c r="C66" s="17"/>
      <c r="D66" s="98"/>
      <c r="E66" s="102"/>
      <c r="F66" s="25"/>
      <c r="G66" s="25"/>
      <c r="H66" s="25"/>
      <c r="I66" s="25"/>
      <c r="J66" s="25"/>
    </row>
    <row r="67" spans="2:10" x14ac:dyDescent="0.25">
      <c r="B67" s="2"/>
      <c r="C67" s="2"/>
      <c r="D67" s="25"/>
      <c r="E67" s="25"/>
      <c r="F67" s="25"/>
      <c r="G67" s="25"/>
      <c r="H67" s="25"/>
      <c r="I67" s="25"/>
      <c r="J67" s="25"/>
    </row>
    <row r="68" spans="2:10" x14ac:dyDescent="0.25">
      <c r="B68" s="60" t="s">
        <v>67</v>
      </c>
      <c r="D68" s="87"/>
      <c r="E68" s="87"/>
      <c r="F68" s="87"/>
      <c r="G68" s="87"/>
      <c r="H68" s="87"/>
      <c r="I68" s="87"/>
      <c r="J68" s="87"/>
    </row>
    <row r="69" spans="2:10" x14ac:dyDescent="0.25">
      <c r="B69" s="60"/>
      <c r="D69" s="87"/>
      <c r="E69" s="87"/>
      <c r="F69" s="87"/>
      <c r="G69" s="87"/>
      <c r="H69" s="87"/>
      <c r="I69" s="87"/>
      <c r="J69" s="87"/>
    </row>
    <row r="70" spans="2:10" x14ac:dyDescent="0.25">
      <c r="C70" s="65" t="s">
        <v>60</v>
      </c>
      <c r="D70" s="103" t="s">
        <v>56</v>
      </c>
      <c r="E70" s="103" t="s">
        <v>57</v>
      </c>
      <c r="F70" s="87"/>
      <c r="G70" s="87"/>
      <c r="H70" s="87"/>
      <c r="I70" s="87"/>
      <c r="J70" s="87"/>
    </row>
    <row r="71" spans="2:10" x14ac:dyDescent="0.25">
      <c r="B71" t="s">
        <v>52</v>
      </c>
      <c r="C71" s="68">
        <v>10</v>
      </c>
      <c r="D71" s="104">
        <v>6.0000000000000005E-2</v>
      </c>
      <c r="E71" s="104">
        <v>0.05</v>
      </c>
      <c r="F71" s="87"/>
      <c r="G71" s="87"/>
      <c r="H71" s="87"/>
      <c r="I71" s="87"/>
      <c r="J71" s="87"/>
    </row>
    <row r="72" spans="2:10" x14ac:dyDescent="0.25">
      <c r="B72" t="s">
        <v>53</v>
      </c>
      <c r="C72" s="69">
        <v>20</v>
      </c>
      <c r="D72" s="88">
        <v>6.9999999999999993E-2</v>
      </c>
      <c r="E72" s="88">
        <v>6.0000000000000005E-2</v>
      </c>
      <c r="F72" s="87"/>
      <c r="G72" s="87"/>
      <c r="H72" s="87"/>
      <c r="I72" s="87"/>
      <c r="J72" s="87"/>
    </row>
    <row r="73" spans="2:10" x14ac:dyDescent="0.25">
      <c r="B73" t="s">
        <v>54</v>
      </c>
      <c r="C73" s="69">
        <v>40</v>
      </c>
      <c r="D73" s="88">
        <v>0.09</v>
      </c>
      <c r="E73" s="88">
        <v>0.08</v>
      </c>
      <c r="F73" s="87"/>
      <c r="G73" s="87"/>
      <c r="H73" s="87"/>
      <c r="I73" s="87"/>
      <c r="J73" s="87"/>
    </row>
    <row r="74" spans="2:10" x14ac:dyDescent="0.25">
      <c r="B74" s="2" t="s">
        <v>55</v>
      </c>
      <c r="C74" s="79">
        <v>30</v>
      </c>
      <c r="D74" s="88">
        <v>0.11</v>
      </c>
      <c r="E74" s="88">
        <v>9.9999999999999992E-2</v>
      </c>
      <c r="F74" s="87"/>
      <c r="G74" s="87"/>
      <c r="H74" s="87"/>
      <c r="I74" s="87"/>
      <c r="J74" s="87"/>
    </row>
    <row r="75" spans="2:10" x14ac:dyDescent="0.25">
      <c r="B75" s="29" t="s">
        <v>72</v>
      </c>
      <c r="C75" s="80">
        <f>SUM(C71:C74)</f>
        <v>100</v>
      </c>
      <c r="D75" s="88"/>
      <c r="E75" s="88"/>
      <c r="F75" s="87"/>
      <c r="G75" s="87"/>
      <c r="H75" s="87"/>
      <c r="I75" s="87"/>
      <c r="J75" s="87"/>
    </row>
    <row r="76" spans="2:10" x14ac:dyDescent="0.25">
      <c r="D76" s="87"/>
      <c r="E76" s="87"/>
      <c r="F76" s="87"/>
      <c r="G76" s="87"/>
      <c r="H76" s="87"/>
      <c r="I76" s="87"/>
      <c r="J76" s="87"/>
    </row>
    <row r="77" spans="2:10" x14ac:dyDescent="0.25">
      <c r="B77" s="29" t="s">
        <v>58</v>
      </c>
      <c r="C77" s="35"/>
      <c r="D77" s="105"/>
      <c r="E77" s="106"/>
      <c r="F77" s="87"/>
      <c r="G77" s="87"/>
      <c r="H77" s="87"/>
      <c r="I77" s="87"/>
      <c r="J77" s="87"/>
    </row>
    <row r="78" spans="2:10" x14ac:dyDescent="0.25">
      <c r="B78" s="25" t="s">
        <v>1</v>
      </c>
      <c r="D78" s="107"/>
      <c r="E78" s="107"/>
      <c r="F78" s="87"/>
      <c r="G78" s="87"/>
      <c r="H78" s="87"/>
      <c r="I78" s="87"/>
      <c r="J78" s="87"/>
    </row>
    <row r="79" spans="2:10" x14ac:dyDescent="0.25">
      <c r="B79" s="36" t="s">
        <v>59</v>
      </c>
      <c r="C79" s="35"/>
      <c r="D79" s="105"/>
      <c r="E79" s="108"/>
      <c r="F79" s="87"/>
      <c r="G79" s="87"/>
      <c r="H79" s="87"/>
      <c r="I79" s="87"/>
      <c r="J79" s="87"/>
    </row>
    <row r="80" spans="2:10" x14ac:dyDescent="0.25">
      <c r="D80" s="87"/>
      <c r="E80" s="87"/>
      <c r="F80" s="87"/>
      <c r="G80" s="87"/>
      <c r="H80" s="87"/>
      <c r="I80" s="87"/>
      <c r="J80" s="87"/>
    </row>
    <row r="81" spans="2:23" x14ac:dyDescent="0.25">
      <c r="B81" s="60" t="s">
        <v>68</v>
      </c>
      <c r="D81" s="87"/>
      <c r="E81" s="87"/>
      <c r="F81" s="87"/>
      <c r="G81" s="87"/>
      <c r="H81" s="87"/>
      <c r="I81" s="87"/>
      <c r="J81" s="87"/>
    </row>
    <row r="82" spans="2:23" ht="15.75" thickBot="1" x14ac:dyDescent="0.3">
      <c r="D82" s="87"/>
      <c r="E82" s="87"/>
      <c r="F82" s="87"/>
      <c r="G82" s="87"/>
      <c r="H82" s="87"/>
      <c r="I82" s="87"/>
      <c r="J82" s="87"/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7" t="s">
        <v>46</v>
      </c>
      <c r="D83" s="87"/>
      <c r="E83" s="88">
        <v>0.03</v>
      </c>
      <c r="F83" s="87"/>
      <c r="G83" s="87"/>
      <c r="H83" s="87"/>
      <c r="I83" s="87"/>
      <c r="J83" s="87"/>
      <c r="T83" s="221" t="s">
        <v>51</v>
      </c>
    </row>
    <row r="84" spans="2:23" ht="15" customHeight="1" x14ac:dyDescent="0.25">
      <c r="B84" t="s">
        <v>45</v>
      </c>
      <c r="D84" s="87"/>
      <c r="E84" s="109">
        <v>1.5</v>
      </c>
      <c r="F84" s="87"/>
      <c r="G84" s="87"/>
      <c r="H84" s="87"/>
      <c r="I84" s="87"/>
      <c r="J84" s="87"/>
      <c r="M84" s="226" t="s">
        <v>44</v>
      </c>
      <c r="N84" s="221" t="s">
        <v>38</v>
      </c>
      <c r="O84" s="227" t="s">
        <v>46</v>
      </c>
      <c r="P84" s="221"/>
      <c r="Q84" s="54" t="s">
        <v>40</v>
      </c>
      <c r="R84" s="227" t="s">
        <v>45</v>
      </c>
      <c r="S84" s="221" t="s">
        <v>42</v>
      </c>
      <c r="T84" s="221"/>
    </row>
    <row r="85" spans="2:23" x14ac:dyDescent="0.25">
      <c r="B85" t="s">
        <v>51</v>
      </c>
      <c r="D85" s="87"/>
      <c r="E85" s="88">
        <v>0.06</v>
      </c>
      <c r="F85" s="87"/>
      <c r="G85" s="87"/>
      <c r="H85" s="87"/>
      <c r="I85" s="87"/>
      <c r="J85" s="87"/>
      <c r="M85" s="226"/>
      <c r="N85" s="221"/>
      <c r="O85" s="227"/>
      <c r="P85" s="221"/>
      <c r="Q85" s="54"/>
      <c r="R85" s="227"/>
      <c r="S85" s="221"/>
      <c r="T85" s="221"/>
    </row>
    <row r="86" spans="2:23" x14ac:dyDescent="0.25">
      <c r="D86" s="87"/>
      <c r="E86" s="87"/>
      <c r="F86" s="87"/>
      <c r="G86" s="87"/>
      <c r="H86" s="87"/>
      <c r="I86" s="87"/>
      <c r="J86" s="87"/>
    </row>
    <row r="87" spans="2:23" x14ac:dyDescent="0.25">
      <c r="B87" s="36" t="s">
        <v>43</v>
      </c>
      <c r="C87" s="62"/>
      <c r="D87" s="62"/>
      <c r="E87" s="106"/>
      <c r="F87" s="87"/>
      <c r="G87" s="87"/>
      <c r="H87" s="87"/>
      <c r="I87" s="87"/>
      <c r="J87" s="87"/>
      <c r="M87" s="20">
        <f>+E87</f>
        <v>0</v>
      </c>
      <c r="N87" s="1" t="s">
        <v>38</v>
      </c>
      <c r="O87" s="224">
        <f>+E83</f>
        <v>0.03</v>
      </c>
      <c r="P87" s="225"/>
      <c r="Q87" s="1" t="s">
        <v>40</v>
      </c>
      <c r="R87" s="71">
        <f>+E84</f>
        <v>1.5</v>
      </c>
      <c r="S87" s="1" t="s">
        <v>42</v>
      </c>
      <c r="T87" s="20">
        <f>+E85</f>
        <v>0.06</v>
      </c>
    </row>
    <row r="88" spans="2:23" x14ac:dyDescent="0.25">
      <c r="D88" s="87"/>
      <c r="E88" s="87"/>
      <c r="F88" s="87"/>
      <c r="G88" s="87"/>
      <c r="H88" s="87"/>
      <c r="I88" s="87"/>
      <c r="J88" s="87"/>
    </row>
    <row r="89" spans="2:23" x14ac:dyDescent="0.25">
      <c r="B89" s="60" t="s">
        <v>69</v>
      </c>
      <c r="D89" s="87"/>
      <c r="E89" s="87"/>
      <c r="F89" s="87"/>
      <c r="G89" s="87"/>
      <c r="H89" s="87"/>
      <c r="I89" s="87"/>
      <c r="J89" s="87"/>
    </row>
    <row r="90" spans="2:23" ht="15.75" thickBot="1" x14ac:dyDescent="0.3">
      <c r="D90" s="87"/>
      <c r="E90" s="87"/>
      <c r="F90" s="87"/>
      <c r="G90" s="87"/>
      <c r="H90" s="87"/>
      <c r="I90" s="87"/>
      <c r="J90" s="87"/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t="s">
        <v>61</v>
      </c>
      <c r="D91" s="87"/>
      <c r="E91" s="110"/>
      <c r="F91" s="87"/>
      <c r="G91" s="87"/>
      <c r="H91" s="87"/>
      <c r="I91" s="87"/>
      <c r="J91" s="87"/>
      <c r="R91" s="221" t="s">
        <v>59</v>
      </c>
    </row>
    <row r="92" spans="2:23" x14ac:dyDescent="0.25">
      <c r="B92" t="s">
        <v>62</v>
      </c>
      <c r="D92" s="87"/>
      <c r="E92" s="110"/>
      <c r="F92" s="87"/>
      <c r="G92" s="87"/>
      <c r="H92" s="87"/>
      <c r="I92" s="87"/>
      <c r="J92" s="87"/>
      <c r="M92" s="226" t="s">
        <v>17</v>
      </c>
      <c r="N92" s="221" t="s">
        <v>38</v>
      </c>
      <c r="O92" s="51" t="s">
        <v>39</v>
      </c>
      <c r="P92" s="51"/>
      <c r="Q92" s="221" t="s">
        <v>42</v>
      </c>
      <c r="R92" s="221"/>
      <c r="S92" s="221" t="s">
        <v>40</v>
      </c>
      <c r="T92" s="51" t="s">
        <v>77</v>
      </c>
      <c r="U92" s="51"/>
      <c r="V92" s="221" t="s">
        <v>42</v>
      </c>
      <c r="W92" s="221" t="s">
        <v>43</v>
      </c>
    </row>
    <row r="93" spans="2:23" x14ac:dyDescent="0.25">
      <c r="D93" s="87"/>
      <c r="E93" s="87"/>
      <c r="F93" s="87"/>
      <c r="G93" s="87"/>
      <c r="H93" s="87"/>
      <c r="I93" s="87"/>
      <c r="J93" s="87"/>
      <c r="M93" s="226"/>
      <c r="N93" s="221"/>
      <c r="O93" s="52" t="s">
        <v>41</v>
      </c>
      <c r="P93" s="53"/>
      <c r="Q93" s="221"/>
      <c r="R93" s="221"/>
      <c r="S93" s="221"/>
      <c r="T93" s="52" t="s">
        <v>41</v>
      </c>
      <c r="U93" s="53"/>
      <c r="V93" s="221"/>
      <c r="W93" s="221"/>
    </row>
    <row r="94" spans="2:23" x14ac:dyDescent="0.25">
      <c r="B94" t="s">
        <v>59</v>
      </c>
      <c r="D94" s="87"/>
      <c r="E94" s="107"/>
      <c r="F94" s="87"/>
      <c r="G94" s="87"/>
      <c r="H94" s="87"/>
      <c r="I94" s="87"/>
      <c r="J94" s="87"/>
    </row>
    <row r="95" spans="2:23" x14ac:dyDescent="0.25">
      <c r="B95" t="s">
        <v>43</v>
      </c>
      <c r="D95" s="87"/>
      <c r="E95" s="107"/>
      <c r="F95" s="87"/>
      <c r="G95" s="87"/>
      <c r="H95" s="87"/>
      <c r="I95" s="87"/>
      <c r="J95" s="87"/>
      <c r="M95" s="20">
        <f>+E97</f>
        <v>0</v>
      </c>
      <c r="N95" s="1" t="s">
        <v>38</v>
      </c>
      <c r="O95" s="222">
        <f>+E91</f>
        <v>0</v>
      </c>
      <c r="P95" s="223"/>
      <c r="Q95" s="1" t="s">
        <v>42</v>
      </c>
      <c r="R95" s="20">
        <f>+E94</f>
        <v>0</v>
      </c>
      <c r="S95" s="1" t="s">
        <v>40</v>
      </c>
      <c r="T95" s="222">
        <f>+E92</f>
        <v>0</v>
      </c>
      <c r="U95" s="223"/>
      <c r="V95" s="1" t="s">
        <v>42</v>
      </c>
      <c r="W95" s="20">
        <f>+E95</f>
        <v>0</v>
      </c>
    </row>
    <row r="96" spans="2:23" x14ac:dyDescent="0.25">
      <c r="D96" s="87"/>
      <c r="E96" s="87"/>
      <c r="F96" s="87"/>
      <c r="G96" s="87"/>
      <c r="H96" s="87"/>
      <c r="I96" s="87"/>
      <c r="J96" s="87"/>
    </row>
    <row r="97" spans="2:10" x14ac:dyDescent="0.25">
      <c r="B97" s="29" t="s">
        <v>17</v>
      </c>
      <c r="C97" s="35"/>
      <c r="D97" s="62"/>
      <c r="E97" s="106"/>
      <c r="F97" s="87"/>
      <c r="G97" s="87"/>
      <c r="H97" s="87"/>
      <c r="I97" s="87"/>
      <c r="J97" s="87"/>
    </row>
    <row r="98" spans="2:10" x14ac:dyDescent="0.25">
      <c r="D98" s="87"/>
      <c r="E98" s="87"/>
      <c r="F98" s="87"/>
      <c r="G98" s="87"/>
      <c r="H98" s="87"/>
      <c r="I98" s="87"/>
      <c r="J98" s="87"/>
    </row>
    <row r="99" spans="2:10" x14ac:dyDescent="0.25">
      <c r="D99" s="87"/>
      <c r="E99" s="87"/>
      <c r="F99" s="87"/>
      <c r="G99" s="87"/>
      <c r="H99" s="87"/>
      <c r="I99" s="87"/>
      <c r="J99" s="87"/>
    </row>
    <row r="100" spans="2:10" ht="15.75" thickBot="1" x14ac:dyDescent="0.3">
      <c r="B100" s="49" t="s">
        <v>74</v>
      </c>
      <c r="C100" s="50"/>
      <c r="D100" s="94"/>
      <c r="E100" s="94"/>
      <c r="F100" s="94"/>
      <c r="G100" s="94"/>
      <c r="H100" s="94"/>
      <c r="I100" s="94"/>
      <c r="J100" s="94"/>
    </row>
    <row r="101" spans="2:10" x14ac:dyDescent="0.25">
      <c r="D101" s="87"/>
      <c r="E101" s="87"/>
      <c r="F101" s="87"/>
      <c r="G101" s="87"/>
      <c r="H101" s="87"/>
      <c r="I101" s="87"/>
      <c r="J101" s="87"/>
    </row>
    <row r="102" spans="2:10" x14ac:dyDescent="0.25">
      <c r="B102" t="s">
        <v>71</v>
      </c>
      <c r="D102" s="87"/>
      <c r="E102" s="111"/>
      <c r="F102" s="87"/>
      <c r="G102" s="87"/>
      <c r="H102" s="87"/>
      <c r="I102" s="87"/>
      <c r="J102" s="87"/>
    </row>
    <row r="103" spans="2:10" x14ac:dyDescent="0.25">
      <c r="B103" t="s">
        <v>73</v>
      </c>
      <c r="D103" s="87"/>
      <c r="E103" s="81">
        <v>50</v>
      </c>
      <c r="F103" s="87"/>
      <c r="G103" s="87"/>
      <c r="H103" s="87"/>
      <c r="I103" s="87"/>
      <c r="J103" s="87"/>
    </row>
    <row r="104" spans="2:10" x14ac:dyDescent="0.25">
      <c r="D104" s="87"/>
      <c r="E104" s="87"/>
      <c r="F104" s="87"/>
      <c r="G104" s="87"/>
      <c r="H104" s="87"/>
      <c r="I104" s="87"/>
      <c r="J104" s="87"/>
    </row>
    <row r="105" spans="2:10" x14ac:dyDescent="0.25">
      <c r="B105" s="75" t="s">
        <v>70</v>
      </c>
      <c r="C105" s="76"/>
      <c r="D105" s="112"/>
      <c r="E105" s="113"/>
      <c r="F105" s="87"/>
      <c r="G105" s="114" t="s">
        <v>16</v>
      </c>
      <c r="H105" s="112"/>
      <c r="I105" s="112"/>
      <c r="J105" s="113"/>
    </row>
    <row r="106" spans="2:10" x14ac:dyDescent="0.25">
      <c r="D106" s="87"/>
      <c r="E106" s="87"/>
      <c r="F106" s="87"/>
      <c r="G106" s="87"/>
      <c r="H106" s="87"/>
      <c r="I106" s="87"/>
      <c r="J106" s="87"/>
    </row>
    <row r="107" spans="2:10" x14ac:dyDescent="0.25">
      <c r="B107" s="29" t="s">
        <v>26</v>
      </c>
      <c r="C107" s="19"/>
      <c r="D107" s="92"/>
      <c r="E107" s="93"/>
      <c r="F107" s="87"/>
      <c r="G107" s="36" t="s">
        <v>26</v>
      </c>
      <c r="H107" s="92"/>
      <c r="I107" s="92"/>
      <c r="J107" s="93"/>
    </row>
    <row r="108" spans="2:10" x14ac:dyDescent="0.25">
      <c r="B108" t="s">
        <v>36</v>
      </c>
      <c r="D108" s="87"/>
      <c r="E108" s="115"/>
      <c r="F108" s="87"/>
      <c r="G108" s="87" t="s">
        <v>36</v>
      </c>
      <c r="H108" s="87"/>
      <c r="I108" s="87"/>
      <c r="J108" s="115"/>
    </row>
    <row r="109" spans="2:10" x14ac:dyDescent="0.25">
      <c r="B109" s="2" t="s">
        <v>30</v>
      </c>
      <c r="C109" s="2"/>
      <c r="D109" s="25"/>
      <c r="E109" s="116"/>
      <c r="F109" s="87"/>
      <c r="G109" s="25" t="s">
        <v>30</v>
      </c>
      <c r="H109" s="25"/>
      <c r="I109" s="25"/>
      <c r="J109" s="116"/>
    </row>
    <row r="110" spans="2:10" x14ac:dyDescent="0.25">
      <c r="B110" s="29" t="s">
        <v>31</v>
      </c>
      <c r="C110" s="35"/>
      <c r="D110" s="62"/>
      <c r="E110" s="93"/>
      <c r="F110" s="117"/>
      <c r="G110" s="36" t="s">
        <v>31</v>
      </c>
      <c r="H110" s="62"/>
      <c r="I110" s="62"/>
      <c r="J110" s="93"/>
    </row>
    <row r="111" spans="2:10" x14ac:dyDescent="0.25">
      <c r="B111" s="25" t="s">
        <v>33</v>
      </c>
      <c r="D111" s="87"/>
      <c r="E111" s="115"/>
      <c r="F111" s="87"/>
      <c r="G111" s="25" t="s">
        <v>33</v>
      </c>
      <c r="H111" s="87"/>
      <c r="I111" s="87"/>
      <c r="J111" s="115"/>
    </row>
    <row r="112" spans="2:10" x14ac:dyDescent="0.25">
      <c r="B112" s="36" t="s">
        <v>32</v>
      </c>
      <c r="C112" s="35"/>
      <c r="D112" s="62"/>
      <c r="E112" s="118"/>
      <c r="F112" s="87"/>
      <c r="G112" s="36" t="s">
        <v>32</v>
      </c>
      <c r="H112" s="62"/>
      <c r="I112" s="62"/>
      <c r="J112" s="118"/>
    </row>
    <row r="113" spans="4:10" x14ac:dyDescent="0.25">
      <c r="D113" s="87"/>
      <c r="E113" s="87"/>
      <c r="F113" s="87"/>
      <c r="G113" s="87"/>
      <c r="H113" s="87"/>
      <c r="I113" s="87"/>
      <c r="J113" s="87"/>
    </row>
    <row r="114" spans="4:10" x14ac:dyDescent="0.25">
      <c r="D114" s="87"/>
      <c r="E114" s="87"/>
      <c r="F114" s="87"/>
      <c r="G114" s="87"/>
      <c r="H114" s="87"/>
      <c r="I114" s="87"/>
      <c r="J114" s="87"/>
    </row>
    <row r="115" spans="4:10" x14ac:dyDescent="0.25">
      <c r="D115" s="87"/>
      <c r="E115" s="87"/>
      <c r="F115" s="87"/>
      <c r="G115" s="87"/>
      <c r="H115" s="87"/>
      <c r="I115" s="87"/>
      <c r="J115" s="87"/>
    </row>
    <row r="116" spans="4:10" x14ac:dyDescent="0.25">
      <c r="D116" s="87"/>
      <c r="E116" s="87"/>
      <c r="F116" s="87"/>
      <c r="G116" s="87"/>
      <c r="H116" s="87"/>
      <c r="I116" s="87"/>
      <c r="J116" s="87"/>
    </row>
    <row r="117" spans="4:10" x14ac:dyDescent="0.25">
      <c r="D117" s="87"/>
      <c r="E117" s="87"/>
      <c r="F117" s="87"/>
      <c r="G117" s="87"/>
      <c r="H117" s="87"/>
      <c r="I117" s="87"/>
      <c r="J117" s="87"/>
    </row>
    <row r="118" spans="4:10" x14ac:dyDescent="0.25">
      <c r="D118" s="87"/>
      <c r="E118" s="87"/>
      <c r="F118" s="87"/>
      <c r="G118" s="87"/>
      <c r="H118" s="87"/>
      <c r="I118" s="87"/>
      <c r="J118" s="87"/>
    </row>
    <row r="119" spans="4:10" x14ac:dyDescent="0.25">
      <c r="D119" s="87"/>
      <c r="E119" s="87"/>
      <c r="F119" s="87"/>
      <c r="G119" s="87"/>
      <c r="H119" s="87"/>
      <c r="I119" s="87"/>
      <c r="J119" s="87"/>
    </row>
    <row r="120" spans="4:10" x14ac:dyDescent="0.25">
      <c r="D120" s="87"/>
      <c r="E120" s="87"/>
      <c r="F120" s="87"/>
      <c r="G120" s="87"/>
      <c r="H120" s="87"/>
      <c r="I120" s="87"/>
      <c r="J120" s="87"/>
    </row>
    <row r="121" spans="4:10" x14ac:dyDescent="0.25">
      <c r="D121" s="87"/>
      <c r="E121" s="87"/>
      <c r="F121" s="87"/>
      <c r="G121" s="87"/>
      <c r="H121" s="87"/>
      <c r="I121" s="87"/>
      <c r="J121" s="87"/>
    </row>
    <row r="122" spans="4:10" x14ac:dyDescent="0.25">
      <c r="D122" s="87"/>
      <c r="E122" s="87"/>
      <c r="F122" s="87"/>
      <c r="G122" s="87"/>
      <c r="H122" s="87"/>
      <c r="I122" s="87"/>
      <c r="J122" s="87"/>
    </row>
    <row r="123" spans="4:10" x14ac:dyDescent="0.25">
      <c r="D123" s="87"/>
      <c r="E123" s="87"/>
      <c r="F123" s="87"/>
      <c r="G123" s="87"/>
      <c r="H123" s="87"/>
      <c r="I123" s="87"/>
      <c r="J123" s="87"/>
    </row>
    <row r="124" spans="4:10" x14ac:dyDescent="0.25">
      <c r="D124" s="87"/>
      <c r="E124" s="87"/>
      <c r="F124" s="87"/>
      <c r="G124" s="87"/>
      <c r="H124" s="87"/>
      <c r="I124" s="87"/>
      <c r="J124" s="87"/>
    </row>
    <row r="125" spans="4:10" x14ac:dyDescent="0.25">
      <c r="D125" s="87"/>
      <c r="E125" s="87"/>
      <c r="F125" s="87"/>
      <c r="G125" s="87"/>
      <c r="H125" s="87"/>
      <c r="I125" s="87"/>
      <c r="J125" s="87"/>
    </row>
    <row r="126" spans="4:10" x14ac:dyDescent="0.25">
      <c r="D126" s="87"/>
      <c r="E126" s="87"/>
      <c r="F126" s="87"/>
      <c r="G126" s="87"/>
      <c r="H126" s="87"/>
      <c r="I126" s="87"/>
      <c r="J126" s="87"/>
    </row>
    <row r="127" spans="4:10" x14ac:dyDescent="0.25">
      <c r="D127" s="87"/>
      <c r="E127" s="87"/>
      <c r="F127" s="87"/>
      <c r="G127" s="87"/>
      <c r="H127" s="87"/>
      <c r="I127" s="87"/>
      <c r="J127" s="87"/>
    </row>
    <row r="128" spans="4:10" x14ac:dyDescent="0.25">
      <c r="D128" s="87"/>
      <c r="E128" s="87"/>
      <c r="F128" s="87"/>
      <c r="G128" s="87"/>
      <c r="H128" s="87"/>
      <c r="I128" s="87"/>
      <c r="J128" s="87"/>
    </row>
    <row r="129" spans="4:10" x14ac:dyDescent="0.25">
      <c r="D129" s="87"/>
      <c r="E129" s="87"/>
      <c r="F129" s="87"/>
      <c r="G129" s="87"/>
      <c r="H129" s="87"/>
      <c r="I129" s="87"/>
      <c r="J129" s="87"/>
    </row>
    <row r="130" spans="4:10" x14ac:dyDescent="0.25">
      <c r="D130" s="87"/>
      <c r="E130" s="87"/>
      <c r="F130" s="87"/>
      <c r="G130" s="87"/>
      <c r="H130" s="87"/>
      <c r="I130" s="87"/>
      <c r="J130" s="87"/>
    </row>
    <row r="131" spans="4:10" x14ac:dyDescent="0.25">
      <c r="D131" s="87"/>
      <c r="E131" s="87"/>
      <c r="F131" s="87"/>
      <c r="G131" s="87"/>
      <c r="H131" s="87"/>
      <c r="I131" s="87"/>
      <c r="J131" s="87"/>
    </row>
    <row r="132" spans="4:10" x14ac:dyDescent="0.25">
      <c r="D132" s="87"/>
      <c r="E132" s="87"/>
      <c r="F132" s="87"/>
      <c r="G132" s="87"/>
      <c r="H132" s="87"/>
      <c r="I132" s="87"/>
      <c r="J132" s="87"/>
    </row>
    <row r="133" spans="4:10" x14ac:dyDescent="0.25">
      <c r="D133" s="87"/>
      <c r="E133" s="87"/>
      <c r="F133" s="87"/>
      <c r="G133" s="87"/>
      <c r="H133" s="87"/>
      <c r="I133" s="87"/>
      <c r="J133" s="87"/>
    </row>
    <row r="134" spans="4:10" x14ac:dyDescent="0.25">
      <c r="D134" s="87"/>
      <c r="E134" s="87"/>
      <c r="F134" s="87"/>
      <c r="G134" s="87"/>
      <c r="H134" s="87"/>
      <c r="I134" s="87"/>
      <c r="J134" s="87"/>
    </row>
    <row r="135" spans="4:10" x14ac:dyDescent="0.25">
      <c r="D135" s="87"/>
      <c r="E135" s="87"/>
      <c r="F135" s="87"/>
      <c r="G135" s="87"/>
      <c r="H135" s="87"/>
      <c r="I135" s="87"/>
      <c r="J135" s="87"/>
    </row>
    <row r="136" spans="4:10" x14ac:dyDescent="0.25">
      <c r="D136" s="87"/>
      <c r="E136" s="87"/>
      <c r="F136" s="87"/>
      <c r="G136" s="87"/>
      <c r="H136" s="87"/>
      <c r="I136" s="87"/>
      <c r="J136" s="87"/>
    </row>
    <row r="137" spans="4:10" x14ac:dyDescent="0.25">
      <c r="D137" s="87"/>
      <c r="E137" s="87"/>
      <c r="F137" s="87"/>
      <c r="G137" s="87"/>
      <c r="H137" s="87"/>
      <c r="I137" s="87"/>
      <c r="J137" s="87"/>
    </row>
    <row r="138" spans="4:10" x14ac:dyDescent="0.25">
      <c r="D138" s="87"/>
      <c r="E138" s="87"/>
      <c r="F138" s="87"/>
      <c r="G138" s="87"/>
      <c r="H138" s="87"/>
      <c r="I138" s="87"/>
      <c r="J138" s="87"/>
    </row>
    <row r="139" spans="4:10" x14ac:dyDescent="0.25">
      <c r="D139" s="87"/>
      <c r="E139" s="87"/>
      <c r="F139" s="87"/>
      <c r="G139" s="87"/>
      <c r="H139" s="87"/>
      <c r="I139" s="87"/>
      <c r="J139" s="87"/>
    </row>
    <row r="140" spans="4:10" x14ac:dyDescent="0.25">
      <c r="D140" s="87"/>
      <c r="E140" s="87"/>
      <c r="F140" s="87"/>
      <c r="G140" s="87"/>
      <c r="H140" s="87"/>
      <c r="I140" s="87"/>
      <c r="J140" s="87"/>
    </row>
    <row r="141" spans="4:10" x14ac:dyDescent="0.25">
      <c r="D141" s="87"/>
      <c r="E141" s="87"/>
      <c r="F141" s="87"/>
      <c r="G141" s="87"/>
      <c r="H141" s="87"/>
      <c r="I141" s="87"/>
      <c r="J141" s="87"/>
    </row>
    <row r="142" spans="4:10" x14ac:dyDescent="0.25">
      <c r="D142" s="87"/>
      <c r="E142" s="87"/>
      <c r="F142" s="87"/>
      <c r="G142" s="87"/>
      <c r="H142" s="87"/>
      <c r="I142" s="87"/>
      <c r="J142" s="87"/>
    </row>
    <row r="143" spans="4:10" x14ac:dyDescent="0.25">
      <c r="D143" s="87"/>
      <c r="E143" s="87"/>
      <c r="F143" s="87"/>
      <c r="G143" s="87"/>
      <c r="H143" s="87"/>
      <c r="I143" s="87"/>
      <c r="J143" s="87"/>
    </row>
    <row r="144" spans="4:10" x14ac:dyDescent="0.25">
      <c r="D144" s="87"/>
      <c r="E144" s="87"/>
      <c r="F144" s="87"/>
      <c r="G144" s="87"/>
      <c r="H144" s="87"/>
      <c r="I144" s="87"/>
      <c r="J144" s="87"/>
    </row>
    <row r="145" spans="4:10" x14ac:dyDescent="0.25">
      <c r="D145" s="87"/>
      <c r="E145" s="87"/>
      <c r="F145" s="87"/>
      <c r="G145" s="87"/>
      <c r="H145" s="87"/>
      <c r="I145" s="87"/>
      <c r="J145" s="87"/>
    </row>
    <row r="146" spans="4:10" x14ac:dyDescent="0.25">
      <c r="D146" s="87"/>
      <c r="E146" s="87"/>
      <c r="F146" s="87"/>
      <c r="G146" s="87"/>
      <c r="H146" s="87"/>
      <c r="I146" s="87"/>
      <c r="J146" s="87"/>
    </row>
    <row r="147" spans="4:10" x14ac:dyDescent="0.25">
      <c r="D147" s="87"/>
      <c r="E147" s="87"/>
      <c r="F147" s="87"/>
      <c r="G147" s="87"/>
      <c r="H147" s="87"/>
      <c r="I147" s="87"/>
      <c r="J147" s="87"/>
    </row>
    <row r="148" spans="4:10" x14ac:dyDescent="0.25">
      <c r="D148" s="87"/>
      <c r="E148" s="87"/>
      <c r="F148" s="87"/>
      <c r="G148" s="87"/>
      <c r="H148" s="87"/>
      <c r="I148" s="87"/>
      <c r="J148" s="87"/>
    </row>
    <row r="149" spans="4:10" x14ac:dyDescent="0.25">
      <c r="D149" s="87"/>
      <c r="E149" s="87"/>
      <c r="F149" s="87"/>
      <c r="G149" s="87"/>
      <c r="H149" s="87"/>
      <c r="I149" s="87"/>
      <c r="J149" s="87"/>
    </row>
    <row r="150" spans="4:10" x14ac:dyDescent="0.25">
      <c r="D150" s="87"/>
      <c r="E150" s="87"/>
      <c r="F150" s="87"/>
      <c r="G150" s="87"/>
      <c r="H150" s="87"/>
      <c r="I150" s="87"/>
      <c r="J150" s="87"/>
    </row>
    <row r="151" spans="4:10" x14ac:dyDescent="0.25">
      <c r="D151" s="87"/>
      <c r="E151" s="87"/>
      <c r="F151" s="87"/>
      <c r="G151" s="87"/>
      <c r="H151" s="87"/>
      <c r="I151" s="87"/>
      <c r="J151" s="87"/>
    </row>
    <row r="152" spans="4:10" x14ac:dyDescent="0.25">
      <c r="D152" s="87"/>
      <c r="E152" s="87"/>
      <c r="F152" s="87"/>
      <c r="G152" s="87"/>
      <c r="H152" s="87"/>
      <c r="I152" s="87"/>
      <c r="J152" s="87"/>
    </row>
    <row r="153" spans="4:10" x14ac:dyDescent="0.25">
      <c r="D153" s="87"/>
      <c r="E153" s="87"/>
      <c r="F153" s="87"/>
      <c r="G153" s="87"/>
      <c r="H153" s="87"/>
      <c r="I153" s="87"/>
      <c r="J153" s="87"/>
    </row>
    <row r="154" spans="4:10" x14ac:dyDescent="0.25">
      <c r="D154" s="87"/>
      <c r="E154" s="87"/>
      <c r="F154" s="87"/>
      <c r="G154" s="87"/>
      <c r="H154" s="87"/>
      <c r="I154" s="87"/>
      <c r="J154" s="87"/>
    </row>
    <row r="155" spans="4:10" x14ac:dyDescent="0.25">
      <c r="D155" s="87"/>
      <c r="E155" s="87"/>
      <c r="F155" s="87"/>
      <c r="G155" s="87"/>
      <c r="H155" s="87"/>
      <c r="I155" s="87"/>
      <c r="J155" s="87"/>
    </row>
    <row r="156" spans="4:10" x14ac:dyDescent="0.25">
      <c r="D156" s="87"/>
      <c r="E156" s="87"/>
      <c r="F156" s="87"/>
      <c r="G156" s="87"/>
      <c r="H156" s="87"/>
      <c r="I156" s="87"/>
      <c r="J156" s="87"/>
    </row>
    <row r="157" spans="4:10" x14ac:dyDescent="0.25">
      <c r="D157" s="87"/>
      <c r="E157" s="87"/>
      <c r="F157" s="87"/>
      <c r="G157" s="87"/>
      <c r="H157" s="87"/>
      <c r="I157" s="87"/>
      <c r="J157" s="87"/>
    </row>
    <row r="158" spans="4:10" x14ac:dyDescent="0.25">
      <c r="D158" s="87"/>
      <c r="E158" s="87"/>
      <c r="F158" s="87"/>
      <c r="G158" s="87"/>
      <c r="H158" s="87"/>
      <c r="I158" s="87"/>
      <c r="J158" s="87"/>
    </row>
    <row r="159" spans="4:10" x14ac:dyDescent="0.25">
      <c r="D159" s="87"/>
      <c r="E159" s="87"/>
      <c r="F159" s="87"/>
      <c r="G159" s="87"/>
      <c r="H159" s="87"/>
      <c r="I159" s="87"/>
      <c r="J159" s="87"/>
    </row>
    <row r="160" spans="4:10" x14ac:dyDescent="0.25">
      <c r="D160" s="87"/>
      <c r="E160" s="87"/>
      <c r="F160" s="87"/>
      <c r="G160" s="87"/>
      <c r="H160" s="87"/>
      <c r="I160" s="87"/>
      <c r="J160" s="87"/>
    </row>
    <row r="161" spans="4:10" x14ac:dyDescent="0.25">
      <c r="D161" s="87"/>
      <c r="E161" s="87"/>
      <c r="F161" s="87"/>
      <c r="G161" s="87"/>
      <c r="H161" s="87"/>
      <c r="I161" s="87"/>
      <c r="J161" s="87"/>
    </row>
    <row r="162" spans="4:10" x14ac:dyDescent="0.25">
      <c r="D162" s="87"/>
      <c r="E162" s="87"/>
      <c r="F162" s="87"/>
      <c r="G162" s="87"/>
      <c r="H162" s="87"/>
      <c r="I162" s="87"/>
      <c r="J162" s="87"/>
    </row>
    <row r="163" spans="4:10" x14ac:dyDescent="0.25">
      <c r="D163" s="87"/>
      <c r="E163" s="87"/>
      <c r="F163" s="87"/>
      <c r="G163" s="87"/>
      <c r="H163" s="87"/>
      <c r="I163" s="87"/>
      <c r="J163" s="87"/>
    </row>
    <row r="164" spans="4:10" x14ac:dyDescent="0.25">
      <c r="D164" s="87"/>
      <c r="E164" s="87"/>
      <c r="F164" s="87"/>
      <c r="G164" s="87"/>
      <c r="H164" s="87"/>
      <c r="I164" s="87"/>
      <c r="J164" s="87"/>
    </row>
    <row r="165" spans="4:10" x14ac:dyDescent="0.25">
      <c r="D165" s="87"/>
      <c r="E165" s="87"/>
      <c r="F165" s="87"/>
      <c r="G165" s="87"/>
      <c r="H165" s="87"/>
      <c r="I165" s="87"/>
      <c r="J165" s="87"/>
    </row>
    <row r="166" spans="4:10" x14ac:dyDescent="0.25">
      <c r="D166" s="87"/>
      <c r="E166" s="87"/>
      <c r="F166" s="87"/>
      <c r="G166" s="87"/>
      <c r="H166" s="87"/>
      <c r="I166" s="87"/>
      <c r="J166" s="87"/>
    </row>
    <row r="167" spans="4:10" x14ac:dyDescent="0.25">
      <c r="D167" s="87"/>
      <c r="E167" s="87"/>
      <c r="F167" s="87"/>
      <c r="G167" s="87"/>
      <c r="H167" s="87"/>
      <c r="I167" s="87"/>
      <c r="J167" s="87"/>
    </row>
    <row r="168" spans="4:10" x14ac:dyDescent="0.25">
      <c r="D168" s="87"/>
      <c r="E168" s="87"/>
      <c r="F168" s="87"/>
      <c r="G168" s="87"/>
      <c r="H168" s="87"/>
      <c r="I168" s="87"/>
      <c r="J168" s="87"/>
    </row>
    <row r="169" spans="4:10" x14ac:dyDescent="0.25">
      <c r="D169" s="87"/>
      <c r="E169" s="87"/>
      <c r="F169" s="87"/>
      <c r="G169" s="87"/>
      <c r="H169" s="87"/>
      <c r="I169" s="87"/>
      <c r="J169" s="87"/>
    </row>
    <row r="170" spans="4:10" x14ac:dyDescent="0.25">
      <c r="D170" s="87"/>
      <c r="E170" s="87"/>
      <c r="F170" s="87"/>
      <c r="G170" s="87"/>
      <c r="H170" s="87"/>
      <c r="I170" s="87"/>
      <c r="J170" s="87"/>
    </row>
    <row r="171" spans="4:10" x14ac:dyDescent="0.25">
      <c r="D171" s="87"/>
      <c r="E171" s="87"/>
      <c r="F171" s="87"/>
      <c r="G171" s="87"/>
      <c r="H171" s="87"/>
      <c r="I171" s="87"/>
      <c r="J171" s="87"/>
    </row>
    <row r="172" spans="4:10" x14ac:dyDescent="0.25">
      <c r="D172" s="87"/>
      <c r="E172" s="87"/>
      <c r="F172" s="87"/>
      <c r="G172" s="87"/>
      <c r="H172" s="87"/>
      <c r="I172" s="87"/>
      <c r="J172" s="87"/>
    </row>
    <row r="173" spans="4:10" x14ac:dyDescent="0.25">
      <c r="D173" s="87"/>
      <c r="E173" s="87"/>
      <c r="F173" s="87"/>
      <c r="G173" s="87"/>
      <c r="H173" s="87"/>
      <c r="I173" s="87"/>
      <c r="J173" s="87"/>
    </row>
    <row r="174" spans="4:10" x14ac:dyDescent="0.25">
      <c r="D174" s="87"/>
      <c r="E174" s="87"/>
      <c r="F174" s="87"/>
      <c r="G174" s="87"/>
      <c r="H174" s="87"/>
      <c r="I174" s="87"/>
      <c r="J174" s="87"/>
    </row>
    <row r="175" spans="4:10" x14ac:dyDescent="0.25">
      <c r="D175" s="87"/>
      <c r="E175" s="87"/>
      <c r="F175" s="87"/>
      <c r="G175" s="87"/>
      <c r="H175" s="87"/>
      <c r="I175" s="87"/>
      <c r="J175" s="87"/>
    </row>
    <row r="176" spans="4:10" x14ac:dyDescent="0.25">
      <c r="D176" s="87"/>
      <c r="E176" s="87"/>
      <c r="F176" s="87"/>
      <c r="G176" s="87"/>
      <c r="H176" s="87"/>
      <c r="I176" s="87"/>
      <c r="J176" s="87"/>
    </row>
    <row r="177" spans="4:10" x14ac:dyDescent="0.25">
      <c r="D177" s="87"/>
      <c r="E177" s="87"/>
      <c r="F177" s="87"/>
      <c r="G177" s="87"/>
      <c r="H177" s="87"/>
      <c r="I177" s="87"/>
      <c r="J177" s="87"/>
    </row>
    <row r="178" spans="4:10" x14ac:dyDescent="0.25">
      <c r="D178" s="87"/>
      <c r="E178" s="87"/>
      <c r="F178" s="87"/>
      <c r="G178" s="87"/>
      <c r="H178" s="87"/>
      <c r="I178" s="87"/>
      <c r="J178" s="87"/>
    </row>
    <row r="179" spans="4:10" x14ac:dyDescent="0.25">
      <c r="D179" s="87"/>
      <c r="E179" s="87"/>
      <c r="F179" s="87"/>
      <c r="G179" s="87"/>
      <c r="H179" s="87"/>
      <c r="I179" s="87"/>
      <c r="J179" s="87"/>
    </row>
    <row r="180" spans="4:10" x14ac:dyDescent="0.25">
      <c r="D180" s="87"/>
      <c r="E180" s="87"/>
      <c r="F180" s="87"/>
      <c r="G180" s="87"/>
      <c r="H180" s="87"/>
      <c r="I180" s="87"/>
      <c r="J180" s="87"/>
    </row>
    <row r="181" spans="4:10" x14ac:dyDescent="0.25">
      <c r="D181" s="87"/>
      <c r="E181" s="87"/>
      <c r="F181" s="87"/>
      <c r="G181" s="87"/>
      <c r="H181" s="87"/>
      <c r="I181" s="87"/>
      <c r="J181" s="87"/>
    </row>
    <row r="182" spans="4:10" x14ac:dyDescent="0.25">
      <c r="D182" s="87"/>
      <c r="E182" s="87"/>
      <c r="F182" s="87"/>
      <c r="G182" s="87"/>
      <c r="H182" s="87"/>
      <c r="I182" s="87"/>
      <c r="J182" s="87"/>
    </row>
    <row r="183" spans="4:10" x14ac:dyDescent="0.25">
      <c r="D183" s="87"/>
      <c r="E183" s="87"/>
      <c r="F183" s="87"/>
      <c r="G183" s="87"/>
      <c r="H183" s="87"/>
      <c r="I183" s="87"/>
      <c r="J183" s="87"/>
    </row>
    <row r="184" spans="4:10" x14ac:dyDescent="0.25">
      <c r="D184" s="87"/>
      <c r="E184" s="87"/>
      <c r="F184" s="87"/>
      <c r="G184" s="87"/>
      <c r="H184" s="87"/>
      <c r="I184" s="87"/>
      <c r="J184" s="87"/>
    </row>
    <row r="185" spans="4:10" x14ac:dyDescent="0.25">
      <c r="D185" s="87"/>
      <c r="E185" s="87"/>
      <c r="F185" s="87"/>
      <c r="G185" s="87"/>
      <c r="H185" s="87"/>
      <c r="I185" s="87"/>
      <c r="J185" s="87"/>
    </row>
    <row r="186" spans="4:10" x14ac:dyDescent="0.25">
      <c r="D186" s="87"/>
      <c r="E186" s="87"/>
      <c r="F186" s="87"/>
      <c r="G186" s="87"/>
      <c r="H186" s="87"/>
      <c r="I186" s="87"/>
      <c r="J186" s="87"/>
    </row>
    <row r="187" spans="4:10" x14ac:dyDescent="0.25">
      <c r="D187" s="87"/>
      <c r="E187" s="87"/>
      <c r="F187" s="87"/>
      <c r="G187" s="87"/>
      <c r="H187" s="87"/>
      <c r="I187" s="87"/>
      <c r="J187" s="87"/>
    </row>
    <row r="188" spans="4:10" x14ac:dyDescent="0.25">
      <c r="D188" s="87"/>
      <c r="E188" s="87"/>
      <c r="F188" s="87"/>
      <c r="G188" s="87"/>
      <c r="H188" s="87"/>
      <c r="I188" s="87"/>
      <c r="J188" s="87"/>
    </row>
    <row r="189" spans="4:10" x14ac:dyDescent="0.25">
      <c r="D189" s="87"/>
      <c r="E189" s="87"/>
      <c r="F189" s="87"/>
      <c r="G189" s="87"/>
      <c r="H189" s="87"/>
      <c r="I189" s="87"/>
      <c r="J189" s="87"/>
    </row>
    <row r="190" spans="4:10" x14ac:dyDescent="0.25">
      <c r="D190" s="87"/>
      <c r="E190" s="87"/>
      <c r="F190" s="87"/>
      <c r="G190" s="87"/>
      <c r="H190" s="87"/>
      <c r="I190" s="87"/>
      <c r="J190" s="87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16DCE-E464-4CCE-BF67-FEA60B6B6885}">
  <dimension ref="B1:W114"/>
  <sheetViews>
    <sheetView showGridLines="0" topLeftCell="A24" workbookViewId="0">
      <selection activeCell="F52" sqref="F52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50"/>
      <c r="D1" s="50"/>
      <c r="E1" s="50"/>
      <c r="F1" s="50"/>
      <c r="G1" s="50"/>
      <c r="H1" s="50"/>
      <c r="I1" s="50"/>
      <c r="J1" s="50"/>
    </row>
    <row r="2" spans="2:10" x14ac:dyDescent="0.25">
      <c r="E2" s="31"/>
    </row>
    <row r="3" spans="2:10" x14ac:dyDescent="0.25">
      <c r="E3" s="13" t="s">
        <v>12</v>
      </c>
      <c r="F3" s="3">
        <v>1</v>
      </c>
      <c r="G3" s="3">
        <f>+F3+1</f>
        <v>2</v>
      </c>
      <c r="H3" s="3">
        <f t="shared" ref="H3:J3" si="0">+G3+1</f>
        <v>3</v>
      </c>
      <c r="I3" s="3">
        <f t="shared" si="0"/>
        <v>4</v>
      </c>
      <c r="J3" s="3">
        <f t="shared" si="0"/>
        <v>5</v>
      </c>
    </row>
    <row r="4" spans="2:10" x14ac:dyDescent="0.25">
      <c r="B4" t="s">
        <v>2</v>
      </c>
      <c r="E4" s="15">
        <v>85</v>
      </c>
      <c r="F4" s="91">
        <f>+E4*(1+F5)</f>
        <v>95.2</v>
      </c>
      <c r="G4" s="91">
        <f>+F4*(1+G5)</f>
        <v>104.72000000000001</v>
      </c>
      <c r="H4" s="91">
        <f t="shared" ref="H4:J4" si="1">+G4*(1+H5)</f>
        <v>113.09760000000003</v>
      </c>
      <c r="I4" s="91">
        <f t="shared" si="1"/>
        <v>119.88345600000004</v>
      </c>
      <c r="J4" s="91">
        <f t="shared" si="1"/>
        <v>124.67879424000004</v>
      </c>
    </row>
    <row r="5" spans="2:10" s="4" customFormat="1" x14ac:dyDescent="0.25">
      <c r="B5" s="4" t="s">
        <v>3</v>
      </c>
      <c r="E5" s="11"/>
      <c r="F5" s="119">
        <v>0.12</v>
      </c>
      <c r="G5" s="120">
        <f>+F5-0.02</f>
        <v>9.9999999999999992E-2</v>
      </c>
      <c r="H5" s="120">
        <f t="shared" ref="H5:J5" si="2">+G5-0.02</f>
        <v>7.9999999999999988E-2</v>
      </c>
      <c r="I5" s="120">
        <f t="shared" si="2"/>
        <v>5.9999999999999984E-2</v>
      </c>
      <c r="J5" s="120">
        <f t="shared" si="2"/>
        <v>3.999999999999998E-2</v>
      </c>
    </row>
    <row r="6" spans="2:10" x14ac:dyDescent="0.25">
      <c r="E6" s="10"/>
      <c r="F6" s="87"/>
      <c r="G6" s="87"/>
      <c r="H6" s="87"/>
      <c r="I6" s="87"/>
      <c r="J6" s="87"/>
    </row>
    <row r="7" spans="2:10" x14ac:dyDescent="0.25">
      <c r="B7" t="s">
        <v>0</v>
      </c>
      <c r="E7" s="9">
        <v>25.25</v>
      </c>
      <c r="F7" s="91">
        <f>+F8*F4</f>
        <v>26.180000000000003</v>
      </c>
      <c r="G7" s="91">
        <f t="shared" ref="G7:J7" si="3">+G8*G4</f>
        <v>29.059800000000006</v>
      </c>
      <c r="H7" s="91">
        <f t="shared" si="3"/>
        <v>31.667328000000012</v>
      </c>
      <c r="I7" s="91">
        <f t="shared" si="3"/>
        <v>33.867076320000017</v>
      </c>
      <c r="J7" s="91">
        <f t="shared" si="3"/>
        <v>35.533456358400016</v>
      </c>
    </row>
    <row r="8" spans="2:10" s="4" customFormat="1" x14ac:dyDescent="0.25">
      <c r="B8" s="4" t="s">
        <v>4</v>
      </c>
      <c r="E8" s="14">
        <f>+E7/E$4</f>
        <v>0.29705882352941176</v>
      </c>
      <c r="F8" s="119">
        <v>0.27500000000000002</v>
      </c>
      <c r="G8" s="120">
        <f>+F8+0.0025</f>
        <v>0.27750000000000002</v>
      </c>
      <c r="H8" s="120">
        <f t="shared" ref="H8:J8" si="4">+G8+0.0025</f>
        <v>0.28000000000000003</v>
      </c>
      <c r="I8" s="120">
        <f t="shared" si="4"/>
        <v>0.28250000000000003</v>
      </c>
      <c r="J8" s="120">
        <f t="shared" si="4"/>
        <v>0.28500000000000003</v>
      </c>
    </row>
    <row r="9" spans="2:10" x14ac:dyDescent="0.25">
      <c r="E9" s="10"/>
      <c r="F9" s="87"/>
      <c r="G9" s="87"/>
      <c r="H9" s="87"/>
      <c r="I9" s="87"/>
      <c r="J9" s="87"/>
    </row>
    <row r="10" spans="2:10" x14ac:dyDescent="0.25">
      <c r="B10" t="s">
        <v>27</v>
      </c>
      <c r="E10" s="9">
        <f>+E7+E16</f>
        <v>28.65</v>
      </c>
      <c r="F10" s="91">
        <f>+F7+F16</f>
        <v>29.988000000000003</v>
      </c>
      <c r="G10" s="91">
        <f t="shared" ref="G10:J10" si="5">+G7+G16</f>
        <v>33.510400000000004</v>
      </c>
      <c r="H10" s="91">
        <f t="shared" si="5"/>
        <v>36.756720000000016</v>
      </c>
      <c r="I10" s="91">
        <f t="shared" si="5"/>
        <v>39.561540480000019</v>
      </c>
      <c r="J10" s="91">
        <f t="shared" si="5"/>
        <v>41.767396070400018</v>
      </c>
    </row>
    <row r="11" spans="2:10" x14ac:dyDescent="0.25">
      <c r="B11" s="4" t="s">
        <v>4</v>
      </c>
      <c r="E11" s="14">
        <f>+E10/E$4</f>
        <v>0.33705882352941174</v>
      </c>
      <c r="F11" s="120">
        <f t="shared" ref="F11:J11" si="6">+F10/F$4</f>
        <v>0.315</v>
      </c>
      <c r="G11" s="120">
        <f t="shared" si="6"/>
        <v>0.32</v>
      </c>
      <c r="H11" s="120">
        <f t="shared" si="6"/>
        <v>0.32500000000000007</v>
      </c>
      <c r="I11" s="120">
        <f t="shared" si="6"/>
        <v>0.33000000000000007</v>
      </c>
      <c r="J11" s="120">
        <f t="shared" si="6"/>
        <v>0.33500000000000002</v>
      </c>
    </row>
    <row r="12" spans="2:10" x14ac:dyDescent="0.25">
      <c r="E12" s="10"/>
      <c r="F12" s="87"/>
      <c r="G12" s="87"/>
      <c r="H12" s="87"/>
      <c r="I12" s="87"/>
      <c r="J12" s="87"/>
    </row>
    <row r="13" spans="2:10" ht="15" customHeight="1" x14ac:dyDescent="0.25">
      <c r="B13" t="s">
        <v>9</v>
      </c>
      <c r="E13" s="9">
        <v>4.25</v>
      </c>
      <c r="F13" s="91">
        <f>+F14*F4</f>
        <v>4.7600000000000007</v>
      </c>
      <c r="G13" s="91">
        <f t="shared" ref="G13:J13" si="7">+G14*G4</f>
        <v>5.2360000000000007</v>
      </c>
      <c r="H13" s="91">
        <f t="shared" si="7"/>
        <v>5.6548800000000021</v>
      </c>
      <c r="I13" s="91">
        <f t="shared" si="7"/>
        <v>5.9941728000000021</v>
      </c>
      <c r="J13" s="91">
        <f t="shared" si="7"/>
        <v>6.2339397120000024</v>
      </c>
    </row>
    <row r="14" spans="2:10" s="4" customFormat="1" ht="15" customHeight="1" x14ac:dyDescent="0.25">
      <c r="B14" s="4" t="s">
        <v>10</v>
      </c>
      <c r="E14" s="14">
        <f>+E13/E$4</f>
        <v>0.05</v>
      </c>
      <c r="F14" s="119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E15" s="10"/>
      <c r="F15" s="87"/>
      <c r="G15" s="87"/>
      <c r="H15" s="87"/>
      <c r="I15" s="87"/>
      <c r="J15" s="87"/>
    </row>
    <row r="16" spans="2:10" x14ac:dyDescent="0.25">
      <c r="B16" t="s">
        <v>14</v>
      </c>
      <c r="E16" s="9">
        <v>3.4</v>
      </c>
      <c r="F16" s="91">
        <f>+F17*F4</f>
        <v>3.8080000000000003</v>
      </c>
      <c r="G16" s="91">
        <f t="shared" ref="G16:J16" si="9">+G17*G4</f>
        <v>4.4506000000000006</v>
      </c>
      <c r="H16" s="91">
        <f t="shared" si="9"/>
        <v>5.0893920000000019</v>
      </c>
      <c r="I16" s="91">
        <f t="shared" si="9"/>
        <v>5.6944641600000026</v>
      </c>
      <c r="J16" s="91">
        <f t="shared" si="9"/>
        <v>6.2339397120000033</v>
      </c>
    </row>
    <row r="17" spans="2:10" s="4" customFormat="1" x14ac:dyDescent="0.25">
      <c r="B17" s="4" t="s">
        <v>10</v>
      </c>
      <c r="E17" s="14">
        <f>+E16/E$4</f>
        <v>0.04</v>
      </c>
      <c r="F17" s="119">
        <v>0.04</v>
      </c>
      <c r="G17" s="120">
        <f>+F17+0.0025</f>
        <v>4.2500000000000003E-2</v>
      </c>
      <c r="H17" s="120">
        <f t="shared" ref="H17:J17" si="10">+G17+0.0025</f>
        <v>4.5000000000000005E-2</v>
      </c>
      <c r="I17" s="120">
        <f t="shared" si="10"/>
        <v>4.7500000000000007E-2</v>
      </c>
      <c r="J17" s="120">
        <f t="shared" si="10"/>
        <v>5.000000000000001E-2</v>
      </c>
    </row>
    <row r="18" spans="2:10" x14ac:dyDescent="0.25">
      <c r="E18" s="10"/>
      <c r="F18" s="87"/>
      <c r="G18" s="87"/>
      <c r="H18" s="87"/>
      <c r="I18" s="87"/>
      <c r="J18" s="87"/>
    </row>
    <row r="19" spans="2:10" x14ac:dyDescent="0.25">
      <c r="B19" t="s">
        <v>11</v>
      </c>
      <c r="E19" s="9">
        <v>4.25</v>
      </c>
      <c r="F19" s="91">
        <f>+F20*F4</f>
        <v>4.7600000000000007</v>
      </c>
      <c r="G19" s="91">
        <f t="shared" ref="G19:J19" si="11">+G20*G4</f>
        <v>5.2360000000000007</v>
      </c>
      <c r="H19" s="91">
        <f t="shared" si="11"/>
        <v>5.6548800000000021</v>
      </c>
      <c r="I19" s="91">
        <f t="shared" si="11"/>
        <v>5.9941728000000021</v>
      </c>
      <c r="J19" s="91">
        <f t="shared" si="11"/>
        <v>6.2339397120000024</v>
      </c>
    </row>
    <row r="20" spans="2:10" s="4" customFormat="1" x14ac:dyDescent="0.25">
      <c r="B20" s="4" t="s">
        <v>10</v>
      </c>
      <c r="E20" s="12">
        <f>+E19/E$4</f>
        <v>0.05</v>
      </c>
      <c r="F20" s="119">
        <v>0.05</v>
      </c>
      <c r="G20" s="119">
        <v>0.05</v>
      </c>
      <c r="H20" s="119">
        <v>0.05</v>
      </c>
      <c r="I20" s="119">
        <v>0.05</v>
      </c>
      <c r="J20" s="119">
        <v>0.05</v>
      </c>
    </row>
    <row r="22" spans="2:10" ht="15.75" thickBot="1" x14ac:dyDescent="0.3">
      <c r="B22" s="49" t="s">
        <v>64</v>
      </c>
      <c r="C22" s="50"/>
      <c r="D22" s="50"/>
      <c r="E22" s="50"/>
      <c r="F22" s="50"/>
      <c r="G22" s="50"/>
      <c r="H22" s="50"/>
      <c r="I22" s="50"/>
      <c r="J22" s="50"/>
    </row>
    <row r="24" spans="2:10" x14ac:dyDescent="0.25">
      <c r="B24" t="s">
        <v>13</v>
      </c>
      <c r="E24" s="24">
        <v>0.2</v>
      </c>
    </row>
    <row r="25" spans="2:10" x14ac:dyDescent="0.25">
      <c r="B25" t="s">
        <v>17</v>
      </c>
      <c r="E25" s="84">
        <v>0.1</v>
      </c>
    </row>
    <row r="26" spans="2:10" x14ac:dyDescent="0.25">
      <c r="E26" s="27"/>
    </row>
    <row r="27" spans="2:10" x14ac:dyDescent="0.25">
      <c r="E27" s="8"/>
      <c r="F27" s="38">
        <v>1</v>
      </c>
      <c r="G27" s="39">
        <f>+F27+1</f>
        <v>2</v>
      </c>
      <c r="H27" s="39">
        <f t="shared" ref="H27:J27" si="12">+G27+1</f>
        <v>3</v>
      </c>
      <c r="I27" s="39">
        <f t="shared" si="12"/>
        <v>4</v>
      </c>
      <c r="J27" s="39">
        <f t="shared" si="12"/>
        <v>5</v>
      </c>
    </row>
    <row r="28" spans="2:10" x14ac:dyDescent="0.25">
      <c r="B28" t="s">
        <v>0</v>
      </c>
      <c r="F28" s="33">
        <f>+F7</f>
        <v>26.180000000000003</v>
      </c>
      <c r="G28" s="33">
        <f>+G7</f>
        <v>29.059800000000006</v>
      </c>
      <c r="H28" s="33">
        <f>+H7</f>
        <v>31.667328000000012</v>
      </c>
      <c r="I28" s="33">
        <f>+I7</f>
        <v>33.867076320000017</v>
      </c>
      <c r="J28" s="33">
        <f>+J7</f>
        <v>35.533456358400016</v>
      </c>
    </row>
    <row r="29" spans="2:10" x14ac:dyDescent="0.25">
      <c r="B29" s="6" t="s">
        <v>5</v>
      </c>
      <c r="C29" s="6"/>
      <c r="D29" s="6"/>
      <c r="E29" s="6"/>
      <c r="F29" s="37">
        <f>-F28*$E$24</f>
        <v>-5.2360000000000007</v>
      </c>
      <c r="G29" s="37">
        <f t="shared" ref="G29:J29" si="13">-G28*$E$24</f>
        <v>-5.8119600000000018</v>
      </c>
      <c r="H29" s="37">
        <f t="shared" si="13"/>
        <v>-6.3334656000000029</v>
      </c>
      <c r="I29" s="37">
        <f t="shared" si="13"/>
        <v>-6.773415264000004</v>
      </c>
      <c r="J29" s="37">
        <f t="shared" si="13"/>
        <v>-7.1066912716800035</v>
      </c>
    </row>
    <row r="30" spans="2:10" x14ac:dyDescent="0.25">
      <c r="B30" s="6" t="s">
        <v>7</v>
      </c>
      <c r="C30" s="6"/>
      <c r="D30" s="6"/>
      <c r="E30" s="6"/>
      <c r="F30" s="37">
        <f>+F16</f>
        <v>3.8080000000000003</v>
      </c>
      <c r="G30" s="37">
        <f>+G16</f>
        <v>4.4506000000000006</v>
      </c>
      <c r="H30" s="37">
        <f>+H16</f>
        <v>5.0893920000000019</v>
      </c>
      <c r="I30" s="37">
        <f>+I16</f>
        <v>5.6944641600000026</v>
      </c>
      <c r="J30" s="37">
        <f>+J16</f>
        <v>6.2339397120000033</v>
      </c>
    </row>
    <row r="31" spans="2:10" x14ac:dyDescent="0.25">
      <c r="B31" s="6" t="s">
        <v>6</v>
      </c>
      <c r="C31" s="6"/>
      <c r="D31" s="6"/>
      <c r="E31" s="6"/>
      <c r="F31" s="37">
        <f>+E19-F19</f>
        <v>-0.51000000000000068</v>
      </c>
      <c r="G31" s="37">
        <f>+F19-G19</f>
        <v>-0.47599999999999998</v>
      </c>
      <c r="H31" s="37">
        <f>+G19-H19</f>
        <v>-0.41888000000000147</v>
      </c>
      <c r="I31" s="37">
        <f>+H19-I19</f>
        <v>-0.33929279999999995</v>
      </c>
      <c r="J31" s="37">
        <f>+I19-J19</f>
        <v>-0.23976691200000033</v>
      </c>
    </row>
    <row r="32" spans="2:10" x14ac:dyDescent="0.25">
      <c r="B32" s="16" t="s">
        <v>8</v>
      </c>
      <c r="C32" s="16"/>
      <c r="D32" s="16"/>
      <c r="E32" s="16"/>
      <c r="F32" s="40">
        <f>-F13</f>
        <v>-4.7600000000000007</v>
      </c>
      <c r="G32" s="40">
        <f>-G13</f>
        <v>-5.2360000000000007</v>
      </c>
      <c r="H32" s="40">
        <f>-H13</f>
        <v>-5.6548800000000021</v>
      </c>
      <c r="I32" s="40">
        <f>-I13</f>
        <v>-5.9941728000000021</v>
      </c>
      <c r="J32" s="40">
        <f>-J13</f>
        <v>-6.2339397120000024</v>
      </c>
    </row>
    <row r="33" spans="2:10" s="18" customFormat="1" x14ac:dyDescent="0.25">
      <c r="B33" s="17" t="s">
        <v>15</v>
      </c>
      <c r="C33" s="17"/>
      <c r="D33" s="17"/>
      <c r="E33" s="17"/>
      <c r="F33" s="86">
        <f>SUM(F28:F32)</f>
        <v>19.481999999999999</v>
      </c>
      <c r="G33" s="86">
        <f t="shared" ref="G33:J33" si="14">SUM(G28:G32)</f>
        <v>21.986440000000005</v>
      </c>
      <c r="H33" s="86">
        <f t="shared" si="14"/>
        <v>24.349494400000008</v>
      </c>
      <c r="I33" s="86">
        <f t="shared" si="14"/>
        <v>26.454659616000008</v>
      </c>
      <c r="J33" s="86">
        <f t="shared" si="14"/>
        <v>28.186998174720017</v>
      </c>
    </row>
    <row r="34" spans="2:10" s="18" customFormat="1" x14ac:dyDescent="0.25">
      <c r="B34" s="26" t="s">
        <v>22</v>
      </c>
      <c r="F34" s="85">
        <f>+F33/(1+$E$25)^F27</f>
        <v>17.710909090909087</v>
      </c>
      <c r="G34" s="85">
        <f t="shared" ref="G34:J34" si="15">+G33/(1+$E$25)^G27</f>
        <v>18.170611570247935</v>
      </c>
      <c r="H34" s="85">
        <f t="shared" si="15"/>
        <v>18.294135537190083</v>
      </c>
      <c r="I34" s="85">
        <f t="shared" si="15"/>
        <v>18.068888474830956</v>
      </c>
      <c r="J34" s="85">
        <f t="shared" si="15"/>
        <v>17.501908199713139</v>
      </c>
    </row>
    <row r="36" spans="2:10" x14ac:dyDescent="0.25">
      <c r="B36" t="s">
        <v>23</v>
      </c>
      <c r="E36" s="121">
        <f>+SUM(F34:J34)</f>
        <v>89.746452872891211</v>
      </c>
      <c r="F36" s="87"/>
      <c r="G36" s="87"/>
      <c r="H36" s="87"/>
      <c r="I36" s="87"/>
      <c r="J36" s="87"/>
    </row>
    <row r="37" spans="2:10" x14ac:dyDescent="0.25">
      <c r="E37" s="87"/>
      <c r="F37" s="87"/>
      <c r="G37" s="87"/>
      <c r="H37" s="87"/>
      <c r="I37" s="87"/>
      <c r="J37" s="87"/>
    </row>
    <row r="38" spans="2:10" ht="15.75" thickBot="1" x14ac:dyDescent="0.3">
      <c r="B38" s="49" t="s">
        <v>76</v>
      </c>
      <c r="C38" s="50"/>
      <c r="D38" s="50"/>
      <c r="E38" s="94"/>
      <c r="F38" s="94"/>
      <c r="G38" s="94"/>
      <c r="H38" s="94"/>
      <c r="I38" s="94"/>
      <c r="J38" s="94"/>
    </row>
    <row r="39" spans="2:10" x14ac:dyDescent="0.25">
      <c r="E39" s="87"/>
      <c r="F39" s="87"/>
      <c r="G39" s="87"/>
      <c r="H39" s="87"/>
      <c r="I39" s="87"/>
      <c r="J39" s="87"/>
    </row>
    <row r="40" spans="2:10" x14ac:dyDescent="0.25">
      <c r="B40" s="75" t="s">
        <v>70</v>
      </c>
      <c r="C40" s="76"/>
      <c r="D40" s="76"/>
      <c r="E40" s="77"/>
      <c r="G40" s="75" t="s">
        <v>16</v>
      </c>
      <c r="H40" s="76"/>
      <c r="I40" s="76"/>
      <c r="J40" s="77"/>
    </row>
    <row r="41" spans="2:10" x14ac:dyDescent="0.25">
      <c r="B41" s="2"/>
      <c r="C41" s="2"/>
      <c r="D41" s="2"/>
      <c r="E41" s="2"/>
      <c r="I41" s="2"/>
    </row>
    <row r="42" spans="2:10" x14ac:dyDescent="0.25">
      <c r="B42" t="s">
        <v>18</v>
      </c>
      <c r="E42" s="8">
        <v>0.03</v>
      </c>
      <c r="G42" t="s">
        <v>28</v>
      </c>
      <c r="J42" s="34"/>
    </row>
    <row r="43" spans="2:10" x14ac:dyDescent="0.25">
      <c r="B43" t="s">
        <v>19</v>
      </c>
      <c r="E43" s="34"/>
      <c r="G43" t="s">
        <v>75</v>
      </c>
      <c r="J43" s="32">
        <v>13</v>
      </c>
    </row>
    <row r="45" spans="2:10" x14ac:dyDescent="0.25">
      <c r="B45" t="s">
        <v>29</v>
      </c>
      <c r="E45" s="34"/>
      <c r="G45" t="s">
        <v>29</v>
      </c>
      <c r="J45" s="34"/>
    </row>
    <row r="46" spans="2:10" hidden="1" outlineLevel="1" x14ac:dyDescent="0.25">
      <c r="E46" s="28"/>
    </row>
    <row r="47" spans="2:10" ht="18" hidden="1" outlineLevel="1" x14ac:dyDescent="0.35">
      <c r="C47" s="22" t="s">
        <v>21</v>
      </c>
      <c r="E47" s="28"/>
    </row>
    <row r="48" spans="2:10" hidden="1" outlineLevel="1" x14ac:dyDescent="0.25">
      <c r="C48" s="23" t="s">
        <v>20</v>
      </c>
      <c r="E48" s="28"/>
    </row>
    <row r="49" spans="2:10" collapsed="1" x14ac:dyDescent="0.25">
      <c r="B49" t="s">
        <v>25</v>
      </c>
      <c r="E49" s="34"/>
      <c r="G49" t="s">
        <v>25</v>
      </c>
      <c r="J49" s="34"/>
    </row>
    <row r="51" spans="2:10" x14ac:dyDescent="0.25">
      <c r="B51" t="s">
        <v>23</v>
      </c>
      <c r="E51" s="44"/>
      <c r="G51" t="s">
        <v>23</v>
      </c>
      <c r="J51" s="44"/>
    </row>
    <row r="52" spans="2:10" x14ac:dyDescent="0.25">
      <c r="B52" t="s">
        <v>24</v>
      </c>
      <c r="E52" s="44"/>
      <c r="G52" t="s">
        <v>24</v>
      </c>
      <c r="J52" s="44"/>
    </row>
    <row r="53" spans="2:10" x14ac:dyDescent="0.25">
      <c r="B53" s="29" t="s">
        <v>26</v>
      </c>
      <c r="C53" s="19"/>
      <c r="D53" s="19"/>
      <c r="E53" s="45"/>
      <c r="G53" s="29" t="s">
        <v>26</v>
      </c>
      <c r="H53" s="19"/>
      <c r="I53" s="19"/>
      <c r="J53" s="45"/>
    </row>
    <row r="55" spans="2:10" ht="15.75" thickBot="1" x14ac:dyDescent="0.3">
      <c r="B55" s="49" t="s">
        <v>37</v>
      </c>
      <c r="C55" s="50"/>
      <c r="D55" s="50"/>
      <c r="E55" s="50"/>
      <c r="F55" s="50"/>
      <c r="G55" s="50"/>
      <c r="H55" s="50"/>
      <c r="I55" s="50"/>
      <c r="J55" s="50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60" t="s">
        <v>50</v>
      </c>
      <c r="F57" s="2"/>
      <c r="G57" s="2"/>
      <c r="H57" s="2"/>
      <c r="I57" s="2"/>
      <c r="J57" s="2"/>
    </row>
    <row r="58" spans="2:10" x14ac:dyDescent="0.25">
      <c r="B58" s="60"/>
      <c r="F58" s="2"/>
      <c r="G58" s="2"/>
      <c r="H58" s="2"/>
      <c r="I58" s="2"/>
      <c r="J58" s="2"/>
    </row>
    <row r="59" spans="2:10" x14ac:dyDescent="0.25">
      <c r="B59" s="48" t="s">
        <v>34</v>
      </c>
      <c r="C59" s="7"/>
      <c r="D59" s="7"/>
      <c r="E59" s="56">
        <v>30</v>
      </c>
      <c r="F59" s="2"/>
      <c r="G59" s="2"/>
      <c r="H59" s="2"/>
      <c r="I59" s="2"/>
      <c r="J59" s="2"/>
    </row>
    <row r="60" spans="2:10" x14ac:dyDescent="0.25">
      <c r="B60" s="2" t="s">
        <v>33</v>
      </c>
      <c r="C60" s="2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17" t="s">
        <v>35</v>
      </c>
      <c r="C61" s="17"/>
      <c r="D61" s="97"/>
      <c r="E61" s="98"/>
      <c r="F61" s="25"/>
      <c r="G61" s="25"/>
      <c r="H61" s="25"/>
      <c r="I61" s="25"/>
      <c r="J61" s="25"/>
    </row>
    <row r="62" spans="2:10" x14ac:dyDescent="0.25">
      <c r="B62" s="60"/>
      <c r="D62" s="87"/>
      <c r="E62" s="87"/>
      <c r="F62" s="25"/>
      <c r="G62" s="25"/>
      <c r="H62" s="25"/>
      <c r="I62" s="25"/>
      <c r="J62" s="25"/>
    </row>
    <row r="63" spans="2:10" x14ac:dyDescent="0.25">
      <c r="D63" s="87"/>
      <c r="E63" s="99" t="s">
        <v>49</v>
      </c>
      <c r="F63" s="25"/>
      <c r="G63" s="25"/>
      <c r="H63" s="25"/>
      <c r="I63" s="25"/>
      <c r="J63" s="25"/>
    </row>
    <row r="64" spans="2:10" x14ac:dyDescent="0.25">
      <c r="B64" s="2" t="s">
        <v>47</v>
      </c>
      <c r="C64" s="2"/>
      <c r="D64" s="73">
        <f>+C75</f>
        <v>100</v>
      </c>
      <c r="E64" s="100"/>
      <c r="F64" s="25"/>
      <c r="G64" s="25"/>
      <c r="H64" s="25"/>
      <c r="I64" s="25"/>
      <c r="J64" s="25"/>
    </row>
    <row r="65" spans="2:10" x14ac:dyDescent="0.25">
      <c r="B65" t="s">
        <v>31</v>
      </c>
      <c r="D65" s="101"/>
      <c r="E65" s="100"/>
      <c r="F65" s="25"/>
      <c r="G65" s="25"/>
      <c r="H65" s="25"/>
      <c r="I65" s="25"/>
      <c r="J65" s="25"/>
    </row>
    <row r="66" spans="2:10" x14ac:dyDescent="0.25">
      <c r="B66" s="17" t="s">
        <v>48</v>
      </c>
      <c r="C66" s="17"/>
      <c r="D66" s="98"/>
      <c r="E66" s="102"/>
      <c r="F66" s="25"/>
      <c r="G66" s="25"/>
      <c r="H66" s="25"/>
      <c r="I66" s="25"/>
      <c r="J66" s="25"/>
    </row>
    <row r="67" spans="2:10" x14ac:dyDescent="0.25">
      <c r="B67" s="2"/>
      <c r="C67" s="2"/>
      <c r="D67" s="25"/>
      <c r="E67" s="25"/>
      <c r="F67" s="25"/>
      <c r="G67" s="25"/>
      <c r="H67" s="25"/>
      <c r="I67" s="25"/>
      <c r="J67" s="25"/>
    </row>
    <row r="68" spans="2:10" x14ac:dyDescent="0.25">
      <c r="B68" s="60" t="s">
        <v>67</v>
      </c>
      <c r="D68" s="87"/>
      <c r="E68" s="87"/>
      <c r="F68" s="87"/>
      <c r="G68" s="87"/>
      <c r="H68" s="87"/>
      <c r="I68" s="87"/>
      <c r="J68" s="87"/>
    </row>
    <row r="69" spans="2:10" x14ac:dyDescent="0.25">
      <c r="B69" s="60"/>
      <c r="D69" s="87"/>
      <c r="E69" s="87"/>
      <c r="F69" s="87"/>
      <c r="G69" s="87"/>
      <c r="H69" s="87"/>
      <c r="I69" s="87"/>
      <c r="J69" s="87"/>
    </row>
    <row r="70" spans="2:10" x14ac:dyDescent="0.25">
      <c r="C70" s="65" t="s">
        <v>60</v>
      </c>
      <c r="D70" s="103" t="s">
        <v>56</v>
      </c>
      <c r="E70" s="103" t="s">
        <v>57</v>
      </c>
      <c r="F70" s="87"/>
      <c r="G70" s="87"/>
      <c r="H70" s="87"/>
      <c r="I70" s="87"/>
      <c r="J70" s="87"/>
    </row>
    <row r="71" spans="2:10" x14ac:dyDescent="0.25">
      <c r="B71" t="s">
        <v>52</v>
      </c>
      <c r="C71" s="68">
        <v>10</v>
      </c>
      <c r="D71" s="104">
        <v>6.0000000000000005E-2</v>
      </c>
      <c r="E71" s="104">
        <v>0.05</v>
      </c>
      <c r="F71" s="87"/>
      <c r="G71" s="87"/>
      <c r="H71" s="87"/>
      <c r="I71" s="87"/>
      <c r="J71" s="87"/>
    </row>
    <row r="72" spans="2:10" x14ac:dyDescent="0.25">
      <c r="B72" t="s">
        <v>53</v>
      </c>
      <c r="C72" s="69">
        <v>20</v>
      </c>
      <c r="D72" s="88">
        <v>6.9999999999999993E-2</v>
      </c>
      <c r="E72" s="88">
        <v>6.0000000000000005E-2</v>
      </c>
      <c r="F72" s="87"/>
      <c r="G72" s="87"/>
      <c r="H72" s="87"/>
      <c r="I72" s="87"/>
      <c r="J72" s="87"/>
    </row>
    <row r="73" spans="2:10" x14ac:dyDescent="0.25">
      <c r="B73" t="s">
        <v>54</v>
      </c>
      <c r="C73" s="69">
        <v>40</v>
      </c>
      <c r="D73" s="88">
        <v>0.09</v>
      </c>
      <c r="E73" s="88">
        <v>0.08</v>
      </c>
      <c r="F73" s="87"/>
      <c r="G73" s="87"/>
      <c r="H73" s="87"/>
      <c r="I73" s="87"/>
      <c r="J73" s="87"/>
    </row>
    <row r="74" spans="2:10" x14ac:dyDescent="0.25">
      <c r="B74" s="2" t="s">
        <v>55</v>
      </c>
      <c r="C74" s="79">
        <v>30</v>
      </c>
      <c r="D74" s="88">
        <v>0.11</v>
      </c>
      <c r="E74" s="88">
        <v>9.9999999999999992E-2</v>
      </c>
      <c r="F74" s="87"/>
      <c r="G74" s="87"/>
      <c r="H74" s="87"/>
      <c r="I74" s="87"/>
      <c r="J74" s="87"/>
    </row>
    <row r="75" spans="2:10" x14ac:dyDescent="0.25">
      <c r="B75" s="29" t="s">
        <v>72</v>
      </c>
      <c r="C75" s="80">
        <f>SUM(C71:C74)</f>
        <v>100</v>
      </c>
      <c r="D75" s="88"/>
      <c r="E75" s="88"/>
      <c r="F75" s="87"/>
      <c r="G75" s="87"/>
      <c r="H75" s="87"/>
      <c r="I75" s="87"/>
      <c r="J75" s="87"/>
    </row>
    <row r="76" spans="2:10" x14ac:dyDescent="0.25">
      <c r="D76" s="87"/>
      <c r="E76" s="87"/>
      <c r="F76" s="87"/>
      <c r="G76" s="87"/>
      <c r="H76" s="87"/>
      <c r="I76" s="87"/>
      <c r="J76" s="87"/>
    </row>
    <row r="77" spans="2:10" x14ac:dyDescent="0.25">
      <c r="B77" s="29" t="s">
        <v>58</v>
      </c>
      <c r="C77" s="35"/>
      <c r="D77" s="105"/>
      <c r="E77" s="106"/>
      <c r="F77" s="87"/>
      <c r="G77" s="87"/>
      <c r="H77" s="87"/>
      <c r="I77" s="87"/>
      <c r="J77" s="87"/>
    </row>
    <row r="78" spans="2:10" x14ac:dyDescent="0.25">
      <c r="B78" s="25" t="s">
        <v>1</v>
      </c>
      <c r="D78" s="107"/>
      <c r="E78" s="107"/>
      <c r="F78" s="87"/>
      <c r="G78" s="87"/>
      <c r="H78" s="87"/>
      <c r="I78" s="87"/>
      <c r="J78" s="87"/>
    </row>
    <row r="79" spans="2:10" x14ac:dyDescent="0.25">
      <c r="B79" s="36" t="s">
        <v>59</v>
      </c>
      <c r="C79" s="35"/>
      <c r="D79" s="105"/>
      <c r="E79" s="108"/>
      <c r="F79" s="87"/>
      <c r="G79" s="87"/>
      <c r="H79" s="87"/>
      <c r="I79" s="87"/>
      <c r="J79" s="87"/>
    </row>
    <row r="80" spans="2:10" x14ac:dyDescent="0.25">
      <c r="D80" s="87"/>
      <c r="E80" s="87"/>
      <c r="F80" s="87"/>
      <c r="G80" s="87"/>
      <c r="H80" s="87"/>
      <c r="I80" s="87"/>
      <c r="J80" s="87"/>
    </row>
    <row r="81" spans="2:23" x14ac:dyDescent="0.25">
      <c r="B81" s="60" t="s">
        <v>68</v>
      </c>
      <c r="D81" s="87"/>
      <c r="E81" s="87"/>
      <c r="F81" s="87"/>
      <c r="G81" s="87"/>
      <c r="H81" s="87"/>
      <c r="I81" s="87"/>
      <c r="J81" s="87"/>
    </row>
    <row r="82" spans="2:23" ht="15.75" thickBot="1" x14ac:dyDescent="0.3">
      <c r="D82" s="87"/>
      <c r="E82" s="87"/>
      <c r="F82" s="87"/>
      <c r="G82" s="87"/>
      <c r="H82" s="87"/>
      <c r="I82" s="87"/>
      <c r="J82" s="87"/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7" t="s">
        <v>46</v>
      </c>
      <c r="D83" s="87"/>
      <c r="E83" s="88">
        <v>0.03</v>
      </c>
      <c r="F83" s="87"/>
      <c r="G83" s="87"/>
      <c r="H83" s="87"/>
      <c r="I83" s="87"/>
      <c r="J83" s="87"/>
      <c r="T83" s="221" t="s">
        <v>51</v>
      </c>
    </row>
    <row r="84" spans="2:23" ht="15" customHeight="1" x14ac:dyDescent="0.25">
      <c r="B84" t="s">
        <v>45</v>
      </c>
      <c r="D84" s="87"/>
      <c r="E84" s="109">
        <v>1.5</v>
      </c>
      <c r="F84" s="87"/>
      <c r="G84" s="87"/>
      <c r="H84" s="87"/>
      <c r="I84" s="87"/>
      <c r="J84" s="87"/>
      <c r="M84" s="226" t="s">
        <v>44</v>
      </c>
      <c r="N84" s="221" t="s">
        <v>38</v>
      </c>
      <c r="O84" s="227" t="s">
        <v>46</v>
      </c>
      <c r="P84" s="221"/>
      <c r="Q84" s="54" t="s">
        <v>40</v>
      </c>
      <c r="R84" s="227" t="s">
        <v>45</v>
      </c>
      <c r="S84" s="221" t="s">
        <v>42</v>
      </c>
      <c r="T84" s="221"/>
    </row>
    <row r="85" spans="2:23" x14ac:dyDescent="0.25">
      <c r="B85" t="s">
        <v>51</v>
      </c>
      <c r="D85" s="87"/>
      <c r="E85" s="88">
        <v>0.06</v>
      </c>
      <c r="F85" s="87"/>
      <c r="G85" s="87"/>
      <c r="H85" s="87"/>
      <c r="I85" s="87"/>
      <c r="J85" s="87"/>
      <c r="M85" s="226"/>
      <c r="N85" s="221"/>
      <c r="O85" s="227"/>
      <c r="P85" s="221"/>
      <c r="Q85" s="54"/>
      <c r="R85" s="227"/>
      <c r="S85" s="221"/>
      <c r="T85" s="221"/>
    </row>
    <row r="86" spans="2:23" x14ac:dyDescent="0.25">
      <c r="D86" s="87"/>
      <c r="E86" s="87"/>
      <c r="F86" s="87"/>
      <c r="G86" s="87"/>
      <c r="H86" s="87"/>
      <c r="I86" s="87"/>
      <c r="J86" s="87"/>
    </row>
    <row r="87" spans="2:23" x14ac:dyDescent="0.25">
      <c r="B87" s="36" t="s">
        <v>43</v>
      </c>
      <c r="C87" s="62"/>
      <c r="D87" s="62"/>
      <c r="E87" s="106"/>
      <c r="F87" s="87"/>
      <c r="G87" s="87"/>
      <c r="H87" s="87"/>
      <c r="I87" s="87"/>
      <c r="J87" s="87"/>
      <c r="M87" s="20">
        <f>+E87</f>
        <v>0</v>
      </c>
      <c r="N87" s="1" t="s">
        <v>38</v>
      </c>
      <c r="O87" s="224">
        <f>+E83</f>
        <v>0.03</v>
      </c>
      <c r="P87" s="225"/>
      <c r="Q87" s="1" t="s">
        <v>40</v>
      </c>
      <c r="R87" s="71">
        <f>+E84</f>
        <v>1.5</v>
      </c>
      <c r="S87" s="1" t="s">
        <v>42</v>
      </c>
      <c r="T87" s="20">
        <f>+E85</f>
        <v>0.06</v>
      </c>
    </row>
    <row r="88" spans="2:23" x14ac:dyDescent="0.25">
      <c r="D88" s="87"/>
      <c r="E88" s="87"/>
      <c r="F88" s="87"/>
      <c r="G88" s="87"/>
      <c r="H88" s="87"/>
      <c r="I88" s="87"/>
      <c r="J88" s="87"/>
    </row>
    <row r="89" spans="2:23" x14ac:dyDescent="0.25">
      <c r="B89" s="60" t="s">
        <v>69</v>
      </c>
      <c r="D89" s="87"/>
      <c r="E89" s="87"/>
      <c r="F89" s="87"/>
      <c r="G89" s="87"/>
      <c r="H89" s="87"/>
      <c r="I89" s="87"/>
      <c r="J89" s="87"/>
    </row>
    <row r="90" spans="2:23" ht="15.75" thickBot="1" x14ac:dyDescent="0.3">
      <c r="D90" s="87"/>
      <c r="E90" s="87"/>
      <c r="F90" s="87"/>
      <c r="G90" s="87"/>
      <c r="H90" s="87"/>
      <c r="I90" s="87"/>
      <c r="J90" s="87"/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t="s">
        <v>61</v>
      </c>
      <c r="D91" s="87"/>
      <c r="E91" s="110"/>
      <c r="F91" s="87"/>
      <c r="G91" s="87"/>
      <c r="H91" s="87"/>
      <c r="I91" s="87"/>
      <c r="J91" s="87"/>
      <c r="R91" s="221" t="s">
        <v>59</v>
      </c>
    </row>
    <row r="92" spans="2:23" x14ac:dyDescent="0.25">
      <c r="B92" t="s">
        <v>62</v>
      </c>
      <c r="D92" s="87"/>
      <c r="E92" s="110"/>
      <c r="F92" s="87"/>
      <c r="G92" s="87"/>
      <c r="H92" s="87"/>
      <c r="I92" s="87"/>
      <c r="J92" s="87"/>
      <c r="M92" s="226" t="s">
        <v>17</v>
      </c>
      <c r="N92" s="221" t="s">
        <v>38</v>
      </c>
      <c r="O92" s="51" t="s">
        <v>39</v>
      </c>
      <c r="P92" s="51"/>
      <c r="Q92" s="221" t="s">
        <v>42</v>
      </c>
      <c r="R92" s="221"/>
      <c r="S92" s="221" t="s">
        <v>40</v>
      </c>
      <c r="T92" s="51" t="s">
        <v>77</v>
      </c>
      <c r="U92" s="51"/>
      <c r="V92" s="221" t="s">
        <v>42</v>
      </c>
      <c r="W92" s="221" t="s">
        <v>43</v>
      </c>
    </row>
    <row r="93" spans="2:23" x14ac:dyDescent="0.25">
      <c r="D93" s="87"/>
      <c r="E93" s="87"/>
      <c r="F93" s="87"/>
      <c r="G93" s="87"/>
      <c r="H93" s="87"/>
      <c r="I93" s="87"/>
      <c r="J93" s="87"/>
      <c r="M93" s="226"/>
      <c r="N93" s="221"/>
      <c r="O93" s="52" t="s">
        <v>41</v>
      </c>
      <c r="P93" s="53"/>
      <c r="Q93" s="221"/>
      <c r="R93" s="221"/>
      <c r="S93" s="221"/>
      <c r="T93" s="52" t="s">
        <v>41</v>
      </c>
      <c r="U93" s="53"/>
      <c r="V93" s="221"/>
      <c r="W93" s="221"/>
    </row>
    <row r="94" spans="2:23" x14ac:dyDescent="0.25">
      <c r="B94" t="s">
        <v>59</v>
      </c>
      <c r="D94" s="87"/>
      <c r="E94" s="107"/>
      <c r="F94" s="87"/>
      <c r="G94" s="87"/>
      <c r="H94" s="87"/>
      <c r="I94" s="87"/>
      <c r="J94" s="87"/>
    </row>
    <row r="95" spans="2:23" x14ac:dyDescent="0.25">
      <c r="B95" t="s">
        <v>43</v>
      </c>
      <c r="D95" s="87"/>
      <c r="E95" s="107"/>
      <c r="F95" s="87"/>
      <c r="G95" s="87"/>
      <c r="H95" s="87"/>
      <c r="I95" s="87"/>
      <c r="J95" s="87"/>
      <c r="M95" s="20">
        <f>+E97</f>
        <v>0</v>
      </c>
      <c r="N95" s="1" t="s">
        <v>38</v>
      </c>
      <c r="O95" s="222">
        <f>+E91</f>
        <v>0</v>
      </c>
      <c r="P95" s="223"/>
      <c r="Q95" s="1" t="s">
        <v>42</v>
      </c>
      <c r="R95" s="20">
        <f>+E94</f>
        <v>0</v>
      </c>
      <c r="S95" s="1" t="s">
        <v>40</v>
      </c>
      <c r="T95" s="222">
        <f>+E92</f>
        <v>0</v>
      </c>
      <c r="U95" s="223"/>
      <c r="V95" s="1" t="s">
        <v>42</v>
      </c>
      <c r="W95" s="20">
        <f>+E95</f>
        <v>0</v>
      </c>
    </row>
    <row r="96" spans="2:23" x14ac:dyDescent="0.25">
      <c r="D96" s="87"/>
      <c r="E96" s="87"/>
      <c r="F96" s="87"/>
      <c r="G96" s="87"/>
      <c r="H96" s="87"/>
      <c r="I96" s="87"/>
      <c r="J96" s="87"/>
    </row>
    <row r="97" spans="2:10" x14ac:dyDescent="0.25">
      <c r="B97" s="29" t="s">
        <v>17</v>
      </c>
      <c r="C97" s="35"/>
      <c r="D97" s="62"/>
      <c r="E97" s="106"/>
      <c r="F97" s="87"/>
      <c r="G97" s="87"/>
      <c r="H97" s="87"/>
      <c r="I97" s="87"/>
      <c r="J97" s="87"/>
    </row>
    <row r="98" spans="2:10" x14ac:dyDescent="0.25">
      <c r="D98" s="87"/>
      <c r="E98" s="87"/>
      <c r="F98" s="87"/>
      <c r="G98" s="87"/>
      <c r="H98" s="87"/>
      <c r="I98" s="87"/>
      <c r="J98" s="87"/>
    </row>
    <row r="99" spans="2:10" x14ac:dyDescent="0.25">
      <c r="D99" s="87"/>
      <c r="E99" s="87"/>
      <c r="F99" s="87"/>
      <c r="G99" s="87"/>
      <c r="H99" s="87"/>
      <c r="I99" s="87"/>
      <c r="J99" s="87"/>
    </row>
    <row r="100" spans="2:10" ht="15.75" thickBot="1" x14ac:dyDescent="0.3">
      <c r="B100" s="49" t="s">
        <v>74</v>
      </c>
      <c r="C100" s="50"/>
      <c r="D100" s="94"/>
      <c r="E100" s="94"/>
      <c r="F100" s="94"/>
      <c r="G100" s="94"/>
      <c r="H100" s="94"/>
      <c r="I100" s="94"/>
      <c r="J100" s="94"/>
    </row>
    <row r="101" spans="2:10" x14ac:dyDescent="0.25">
      <c r="D101" s="87"/>
      <c r="E101" s="87"/>
      <c r="F101" s="87"/>
      <c r="G101" s="87"/>
      <c r="H101" s="87"/>
      <c r="I101" s="87"/>
      <c r="J101" s="87"/>
    </row>
    <row r="102" spans="2:10" x14ac:dyDescent="0.25">
      <c r="B102" t="s">
        <v>71</v>
      </c>
      <c r="D102" s="87"/>
      <c r="E102" s="111"/>
      <c r="F102" s="87"/>
      <c r="G102" s="87"/>
      <c r="H102" s="87"/>
      <c r="I102" s="87"/>
      <c r="J102" s="87"/>
    </row>
    <row r="103" spans="2:10" x14ac:dyDescent="0.25">
      <c r="B103" t="s">
        <v>73</v>
      </c>
      <c r="D103" s="87"/>
      <c r="E103" s="81">
        <v>50</v>
      </c>
      <c r="F103" s="87"/>
      <c r="G103" s="87"/>
      <c r="H103" s="87"/>
      <c r="I103" s="87"/>
      <c r="J103" s="87"/>
    </row>
    <row r="104" spans="2:10" x14ac:dyDescent="0.25">
      <c r="D104" s="87"/>
      <c r="E104" s="87"/>
      <c r="F104" s="87"/>
      <c r="G104" s="87"/>
      <c r="H104" s="87"/>
      <c r="I104" s="87"/>
      <c r="J104" s="87"/>
    </row>
    <row r="105" spans="2:10" x14ac:dyDescent="0.25">
      <c r="B105" s="75" t="s">
        <v>70</v>
      </c>
      <c r="C105" s="76"/>
      <c r="D105" s="112"/>
      <c r="E105" s="113"/>
      <c r="F105" s="87"/>
      <c r="G105" s="114" t="s">
        <v>16</v>
      </c>
      <c r="H105" s="112"/>
      <c r="I105" s="112"/>
      <c r="J105" s="113"/>
    </row>
    <row r="106" spans="2:10" x14ac:dyDescent="0.25">
      <c r="D106" s="87"/>
      <c r="E106" s="87"/>
      <c r="F106" s="87"/>
      <c r="G106" s="87"/>
      <c r="H106" s="87"/>
      <c r="I106" s="87"/>
      <c r="J106" s="87"/>
    </row>
    <row r="107" spans="2:10" x14ac:dyDescent="0.25">
      <c r="B107" s="29" t="s">
        <v>26</v>
      </c>
      <c r="C107" s="19"/>
      <c r="D107" s="92"/>
      <c r="E107" s="93"/>
      <c r="F107" s="87"/>
      <c r="G107" s="36" t="s">
        <v>26</v>
      </c>
      <c r="H107" s="92"/>
      <c r="I107" s="92"/>
      <c r="J107" s="93"/>
    </row>
    <row r="108" spans="2:10" x14ac:dyDescent="0.25">
      <c r="B108" t="s">
        <v>36</v>
      </c>
      <c r="D108" s="87"/>
      <c r="E108" s="115"/>
      <c r="F108" s="87"/>
      <c r="G108" s="87" t="s">
        <v>36</v>
      </c>
      <c r="H108" s="87"/>
      <c r="I108" s="87"/>
      <c r="J108" s="115"/>
    </row>
    <row r="109" spans="2:10" x14ac:dyDescent="0.25">
      <c r="B109" s="2" t="s">
        <v>30</v>
      </c>
      <c r="C109" s="2"/>
      <c r="D109" s="25"/>
      <c r="E109" s="116"/>
      <c r="F109" s="87"/>
      <c r="G109" s="25" t="s">
        <v>30</v>
      </c>
      <c r="H109" s="25"/>
      <c r="I109" s="25"/>
      <c r="J109" s="116"/>
    </row>
    <row r="110" spans="2:10" x14ac:dyDescent="0.25">
      <c r="B110" s="29" t="s">
        <v>31</v>
      </c>
      <c r="C110" s="35"/>
      <c r="D110" s="62"/>
      <c r="E110" s="93"/>
      <c r="F110" s="117"/>
      <c r="G110" s="36" t="s">
        <v>31</v>
      </c>
      <c r="H110" s="62"/>
      <c r="I110" s="62"/>
      <c r="J110" s="93"/>
    </row>
    <row r="111" spans="2:10" x14ac:dyDescent="0.25">
      <c r="B111" s="25" t="s">
        <v>33</v>
      </c>
      <c r="D111" s="87"/>
      <c r="E111" s="115"/>
      <c r="F111" s="87"/>
      <c r="G111" s="25" t="s">
        <v>33</v>
      </c>
      <c r="H111" s="87"/>
      <c r="I111" s="87"/>
      <c r="J111" s="115"/>
    </row>
    <row r="112" spans="2:10" x14ac:dyDescent="0.25">
      <c r="B112" s="36" t="s">
        <v>32</v>
      </c>
      <c r="C112" s="35"/>
      <c r="D112" s="62"/>
      <c r="E112" s="118"/>
      <c r="F112" s="87"/>
      <c r="G112" s="36" t="s">
        <v>32</v>
      </c>
      <c r="H112" s="62"/>
      <c r="I112" s="62"/>
      <c r="J112" s="118"/>
    </row>
    <row r="113" spans="4:10" x14ac:dyDescent="0.25">
      <c r="D113" s="87"/>
      <c r="E113" s="87"/>
      <c r="F113" s="87"/>
      <c r="G113" s="87"/>
      <c r="H113" s="87"/>
      <c r="I113" s="87"/>
      <c r="J113" s="87"/>
    </row>
    <row r="114" spans="4:10" x14ac:dyDescent="0.25">
      <c r="D114" s="87"/>
      <c r="E114" s="87"/>
      <c r="F114" s="87"/>
      <c r="G114" s="87"/>
      <c r="H114" s="87"/>
      <c r="I114" s="87"/>
      <c r="J114" s="87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FADA2-F2AA-4219-ACAE-A4F1ABE7DE49}">
  <dimension ref="B1:W118"/>
  <sheetViews>
    <sheetView showGridLines="0" topLeftCell="A66" workbookViewId="0">
      <selection activeCell="E97" sqref="E97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50"/>
      <c r="D1" s="50"/>
      <c r="E1" s="94"/>
      <c r="F1" s="94"/>
      <c r="G1" s="94"/>
      <c r="H1" s="94"/>
      <c r="I1" s="94"/>
      <c r="J1" s="94"/>
    </row>
    <row r="2" spans="2:10" x14ac:dyDescent="0.25">
      <c r="E2" s="122"/>
      <c r="F2" s="87"/>
      <c r="G2" s="87"/>
      <c r="H2" s="87"/>
      <c r="I2" s="87"/>
      <c r="J2" s="87"/>
    </row>
    <row r="3" spans="2:10" x14ac:dyDescent="0.25">
      <c r="E3" s="123" t="s">
        <v>12</v>
      </c>
      <c r="F3" s="124">
        <v>1</v>
      </c>
      <c r="G3" s="124">
        <f>+F3+1</f>
        <v>2</v>
      </c>
      <c r="H3" s="124">
        <f t="shared" ref="H3:J3" si="0">+G3+1</f>
        <v>3</v>
      </c>
      <c r="I3" s="124">
        <f t="shared" si="0"/>
        <v>4</v>
      </c>
      <c r="J3" s="124">
        <f t="shared" si="0"/>
        <v>5</v>
      </c>
    </row>
    <row r="4" spans="2:10" x14ac:dyDescent="0.25">
      <c r="B4" t="s">
        <v>2</v>
      </c>
      <c r="E4" s="125">
        <v>85</v>
      </c>
      <c r="F4" s="91">
        <f>+E4*(1+F5)</f>
        <v>95.2</v>
      </c>
      <c r="G4" s="91">
        <f>+F4*(1+G5)</f>
        <v>104.72000000000001</v>
      </c>
      <c r="H4" s="91">
        <f t="shared" ref="H4:J4" si="1">+G4*(1+H5)</f>
        <v>113.09760000000003</v>
      </c>
      <c r="I4" s="91">
        <f t="shared" si="1"/>
        <v>119.88345600000004</v>
      </c>
      <c r="J4" s="91">
        <f t="shared" si="1"/>
        <v>124.67879424000004</v>
      </c>
    </row>
    <row r="5" spans="2:10" s="4" customFormat="1" x14ac:dyDescent="0.25">
      <c r="B5" s="4" t="s">
        <v>3</v>
      </c>
      <c r="E5" s="126"/>
      <c r="F5" s="119">
        <v>0.12</v>
      </c>
      <c r="G5" s="120">
        <f>+F5-0.02</f>
        <v>9.9999999999999992E-2</v>
      </c>
      <c r="H5" s="120">
        <f t="shared" ref="H5:J5" si="2">+G5-0.02</f>
        <v>7.9999999999999988E-2</v>
      </c>
      <c r="I5" s="120">
        <f t="shared" si="2"/>
        <v>5.9999999999999984E-2</v>
      </c>
      <c r="J5" s="120">
        <f t="shared" si="2"/>
        <v>3.999999999999998E-2</v>
      </c>
    </row>
    <row r="6" spans="2:10" x14ac:dyDescent="0.25">
      <c r="E6" s="127"/>
      <c r="F6" s="87"/>
      <c r="G6" s="87"/>
      <c r="H6" s="87"/>
      <c r="I6" s="87"/>
      <c r="J6" s="87"/>
    </row>
    <row r="7" spans="2:10" x14ac:dyDescent="0.25">
      <c r="B7" t="s">
        <v>0</v>
      </c>
      <c r="E7" s="128">
        <v>25.25</v>
      </c>
      <c r="F7" s="91">
        <f>+F8*F4</f>
        <v>26.180000000000003</v>
      </c>
      <c r="G7" s="91">
        <f t="shared" ref="G7:J7" si="3">+G8*G4</f>
        <v>29.059800000000006</v>
      </c>
      <c r="H7" s="91">
        <f t="shared" si="3"/>
        <v>31.667328000000012</v>
      </c>
      <c r="I7" s="91">
        <f t="shared" si="3"/>
        <v>33.867076320000017</v>
      </c>
      <c r="J7" s="91">
        <f t="shared" si="3"/>
        <v>35.533456358400016</v>
      </c>
    </row>
    <row r="8" spans="2:10" s="4" customFormat="1" x14ac:dyDescent="0.25">
      <c r="B8" s="4" t="s">
        <v>4</v>
      </c>
      <c r="E8" s="129">
        <f>+E7/E$4</f>
        <v>0.29705882352941176</v>
      </c>
      <c r="F8" s="119">
        <v>0.27500000000000002</v>
      </c>
      <c r="G8" s="120">
        <f>+F8+0.0025</f>
        <v>0.27750000000000002</v>
      </c>
      <c r="H8" s="120">
        <f t="shared" ref="H8:J8" si="4">+G8+0.0025</f>
        <v>0.28000000000000003</v>
      </c>
      <c r="I8" s="120">
        <f t="shared" si="4"/>
        <v>0.28250000000000003</v>
      </c>
      <c r="J8" s="120">
        <f t="shared" si="4"/>
        <v>0.28500000000000003</v>
      </c>
    </row>
    <row r="9" spans="2:10" x14ac:dyDescent="0.25">
      <c r="E9" s="127"/>
      <c r="F9" s="87"/>
      <c r="G9" s="87"/>
      <c r="H9" s="87"/>
      <c r="I9" s="87"/>
      <c r="J9" s="87"/>
    </row>
    <row r="10" spans="2:10" x14ac:dyDescent="0.25">
      <c r="B10" t="s">
        <v>27</v>
      </c>
      <c r="E10" s="128">
        <f>+E7+E16</f>
        <v>28.65</v>
      </c>
      <c r="F10" s="91">
        <f>+F7+F16</f>
        <v>29.988000000000003</v>
      </c>
      <c r="G10" s="91">
        <f t="shared" ref="G10:J10" si="5">+G7+G16</f>
        <v>33.510400000000004</v>
      </c>
      <c r="H10" s="91">
        <f t="shared" si="5"/>
        <v>36.756720000000016</v>
      </c>
      <c r="I10" s="91">
        <f t="shared" si="5"/>
        <v>39.561540480000019</v>
      </c>
      <c r="J10" s="91">
        <f t="shared" si="5"/>
        <v>41.767396070400018</v>
      </c>
    </row>
    <row r="11" spans="2:10" x14ac:dyDescent="0.25">
      <c r="B11" s="4" t="s">
        <v>4</v>
      </c>
      <c r="E11" s="129">
        <f>+E10/E$4</f>
        <v>0.33705882352941174</v>
      </c>
      <c r="F11" s="120">
        <f t="shared" ref="F11:J11" si="6">+F10/F$4</f>
        <v>0.315</v>
      </c>
      <c r="G11" s="120">
        <f t="shared" si="6"/>
        <v>0.32</v>
      </c>
      <c r="H11" s="120">
        <f t="shared" si="6"/>
        <v>0.32500000000000007</v>
      </c>
      <c r="I11" s="120">
        <f t="shared" si="6"/>
        <v>0.33000000000000007</v>
      </c>
      <c r="J11" s="120">
        <f t="shared" si="6"/>
        <v>0.33500000000000002</v>
      </c>
    </row>
    <row r="12" spans="2:10" x14ac:dyDescent="0.25">
      <c r="E12" s="127"/>
      <c r="F12" s="87"/>
      <c r="G12" s="87"/>
      <c r="H12" s="87"/>
      <c r="I12" s="87"/>
      <c r="J12" s="87"/>
    </row>
    <row r="13" spans="2:10" ht="15" customHeight="1" x14ac:dyDescent="0.25">
      <c r="B13" t="s">
        <v>9</v>
      </c>
      <c r="E13" s="128">
        <v>4.25</v>
      </c>
      <c r="F13" s="91">
        <f>+F14*F4</f>
        <v>4.7600000000000007</v>
      </c>
      <c r="G13" s="91">
        <f t="shared" ref="G13:J13" si="7">+G14*G4</f>
        <v>5.2360000000000007</v>
      </c>
      <c r="H13" s="91">
        <f t="shared" si="7"/>
        <v>5.6548800000000021</v>
      </c>
      <c r="I13" s="91">
        <f t="shared" si="7"/>
        <v>5.9941728000000021</v>
      </c>
      <c r="J13" s="91">
        <f t="shared" si="7"/>
        <v>6.2339397120000024</v>
      </c>
    </row>
    <row r="14" spans="2:10" s="4" customFormat="1" ht="15" customHeight="1" x14ac:dyDescent="0.25">
      <c r="B14" s="4" t="s">
        <v>10</v>
      </c>
      <c r="E14" s="129">
        <f>+E13/E$4</f>
        <v>0.05</v>
      </c>
      <c r="F14" s="119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E15" s="127"/>
      <c r="F15" s="87"/>
      <c r="G15" s="87"/>
      <c r="H15" s="87"/>
      <c r="I15" s="87"/>
      <c r="J15" s="87"/>
    </row>
    <row r="16" spans="2:10" x14ac:dyDescent="0.25">
      <c r="B16" t="s">
        <v>14</v>
      </c>
      <c r="E16" s="128">
        <v>3.4</v>
      </c>
      <c r="F16" s="91">
        <f>+F17*F4</f>
        <v>3.8080000000000003</v>
      </c>
      <c r="G16" s="91">
        <f t="shared" ref="G16:J16" si="9">+G17*G4</f>
        <v>4.4506000000000006</v>
      </c>
      <c r="H16" s="91">
        <f t="shared" si="9"/>
        <v>5.0893920000000019</v>
      </c>
      <c r="I16" s="91">
        <f t="shared" si="9"/>
        <v>5.6944641600000026</v>
      </c>
      <c r="J16" s="91">
        <f t="shared" si="9"/>
        <v>6.2339397120000033</v>
      </c>
    </row>
    <row r="17" spans="2:10" s="4" customFormat="1" x14ac:dyDescent="0.25">
      <c r="B17" s="4" t="s">
        <v>10</v>
      </c>
      <c r="E17" s="129">
        <f>+E16/E$4</f>
        <v>0.04</v>
      </c>
      <c r="F17" s="119">
        <v>0.04</v>
      </c>
      <c r="G17" s="120">
        <f>+F17+0.0025</f>
        <v>4.2500000000000003E-2</v>
      </c>
      <c r="H17" s="120">
        <f t="shared" ref="H17:J17" si="10">+G17+0.0025</f>
        <v>4.5000000000000005E-2</v>
      </c>
      <c r="I17" s="120">
        <f t="shared" si="10"/>
        <v>4.7500000000000007E-2</v>
      </c>
      <c r="J17" s="120">
        <f t="shared" si="10"/>
        <v>5.000000000000001E-2</v>
      </c>
    </row>
    <row r="18" spans="2:10" x14ac:dyDescent="0.25">
      <c r="E18" s="127"/>
      <c r="F18" s="87"/>
      <c r="G18" s="87"/>
      <c r="H18" s="87"/>
      <c r="I18" s="87"/>
      <c r="J18" s="87"/>
    </row>
    <row r="19" spans="2:10" x14ac:dyDescent="0.25">
      <c r="B19" t="s">
        <v>11</v>
      </c>
      <c r="E19" s="128">
        <v>4.25</v>
      </c>
      <c r="F19" s="91">
        <f>+F20*F4</f>
        <v>4.7600000000000007</v>
      </c>
      <c r="G19" s="91">
        <f t="shared" ref="G19:J19" si="11">+G20*G4</f>
        <v>5.2360000000000007</v>
      </c>
      <c r="H19" s="91">
        <f t="shared" si="11"/>
        <v>5.6548800000000021</v>
      </c>
      <c r="I19" s="91">
        <f t="shared" si="11"/>
        <v>5.9941728000000021</v>
      </c>
      <c r="J19" s="91">
        <f t="shared" si="11"/>
        <v>6.2339397120000024</v>
      </c>
    </row>
    <row r="20" spans="2:10" s="4" customFormat="1" x14ac:dyDescent="0.25">
      <c r="B20" s="4" t="s">
        <v>10</v>
      </c>
      <c r="E20" s="130">
        <f>+E19/E$4</f>
        <v>0.05</v>
      </c>
      <c r="F20" s="119">
        <v>0.05</v>
      </c>
      <c r="G20" s="119">
        <v>0.05</v>
      </c>
      <c r="H20" s="119">
        <v>0.05</v>
      </c>
      <c r="I20" s="119">
        <v>0.05</v>
      </c>
      <c r="J20" s="119">
        <v>0.05</v>
      </c>
    </row>
    <row r="21" spans="2:10" x14ac:dyDescent="0.25">
      <c r="E21" s="87"/>
      <c r="F21" s="87"/>
      <c r="G21" s="87"/>
      <c r="H21" s="87"/>
      <c r="I21" s="87"/>
      <c r="J21" s="87"/>
    </row>
    <row r="22" spans="2:10" ht="15.75" thickBot="1" x14ac:dyDescent="0.3">
      <c r="B22" s="49" t="s">
        <v>64</v>
      </c>
      <c r="C22" s="50"/>
      <c r="D22" s="50"/>
      <c r="E22" s="94"/>
      <c r="F22" s="94"/>
      <c r="G22" s="94"/>
      <c r="H22" s="94"/>
      <c r="I22" s="94"/>
      <c r="J22" s="94"/>
    </row>
    <row r="23" spans="2:10" x14ac:dyDescent="0.25">
      <c r="E23" s="87"/>
      <c r="F23" s="87"/>
      <c r="G23" s="87"/>
      <c r="H23" s="87"/>
      <c r="I23" s="87"/>
      <c r="J23" s="87"/>
    </row>
    <row r="24" spans="2:10" x14ac:dyDescent="0.25">
      <c r="B24" t="s">
        <v>13</v>
      </c>
      <c r="E24" s="131">
        <v>0.2</v>
      </c>
      <c r="F24" s="87"/>
      <c r="G24" s="87"/>
      <c r="H24" s="87"/>
      <c r="I24" s="87"/>
      <c r="J24" s="87"/>
    </row>
    <row r="25" spans="2:10" x14ac:dyDescent="0.25">
      <c r="B25" t="s">
        <v>17</v>
      </c>
      <c r="E25" s="210">
        <v>0.1</v>
      </c>
      <c r="F25" s="87"/>
      <c r="G25" s="87"/>
      <c r="H25" s="87"/>
      <c r="I25" s="87"/>
      <c r="J25" s="87"/>
    </row>
    <row r="26" spans="2:10" x14ac:dyDescent="0.25">
      <c r="E26" s="132"/>
      <c r="F26" s="87"/>
      <c r="G26" s="87"/>
      <c r="H26" s="87"/>
      <c r="I26" s="87"/>
      <c r="J26" s="87"/>
    </row>
    <row r="27" spans="2:10" x14ac:dyDescent="0.25">
      <c r="E27" s="88"/>
      <c r="F27" s="133">
        <v>1</v>
      </c>
      <c r="G27" s="134">
        <f>+F27+1</f>
        <v>2</v>
      </c>
      <c r="H27" s="134">
        <f t="shared" ref="H27:J27" si="12">+G27+1</f>
        <v>3</v>
      </c>
      <c r="I27" s="134">
        <f t="shared" si="12"/>
        <v>4</v>
      </c>
      <c r="J27" s="134">
        <f t="shared" si="12"/>
        <v>5</v>
      </c>
    </row>
    <row r="28" spans="2:10" x14ac:dyDescent="0.25">
      <c r="B28" t="s">
        <v>0</v>
      </c>
      <c r="E28" s="87"/>
      <c r="F28" s="89">
        <f>+F7</f>
        <v>26.180000000000003</v>
      </c>
      <c r="G28" s="89">
        <f>+G7</f>
        <v>29.059800000000006</v>
      </c>
      <c r="H28" s="89">
        <f>+H7</f>
        <v>31.667328000000012</v>
      </c>
      <c r="I28" s="89">
        <f>+I7</f>
        <v>33.867076320000017</v>
      </c>
      <c r="J28" s="89">
        <f>+J7</f>
        <v>35.533456358400016</v>
      </c>
    </row>
    <row r="29" spans="2:10" x14ac:dyDescent="0.25">
      <c r="B29" s="6" t="s">
        <v>5</v>
      </c>
      <c r="C29" s="6"/>
      <c r="D29" s="6"/>
      <c r="E29" s="135"/>
      <c r="F29" s="115">
        <f>-F28*$E$24</f>
        <v>-5.2360000000000007</v>
      </c>
      <c r="G29" s="115">
        <f t="shared" ref="G29:J29" si="13">-G28*$E$24</f>
        <v>-5.8119600000000018</v>
      </c>
      <c r="H29" s="115">
        <f t="shared" si="13"/>
        <v>-6.3334656000000029</v>
      </c>
      <c r="I29" s="115">
        <f t="shared" si="13"/>
        <v>-6.773415264000004</v>
      </c>
      <c r="J29" s="115">
        <f t="shared" si="13"/>
        <v>-7.1066912716800035</v>
      </c>
    </row>
    <row r="30" spans="2:10" x14ac:dyDescent="0.25">
      <c r="B30" s="6" t="s">
        <v>7</v>
      </c>
      <c r="C30" s="6"/>
      <c r="D30" s="6"/>
      <c r="E30" s="135"/>
      <c r="F30" s="115">
        <f>+F16</f>
        <v>3.8080000000000003</v>
      </c>
      <c r="G30" s="115">
        <f>+G16</f>
        <v>4.4506000000000006</v>
      </c>
      <c r="H30" s="115">
        <f>+H16</f>
        <v>5.0893920000000019</v>
      </c>
      <c r="I30" s="115">
        <f>+I16</f>
        <v>5.6944641600000026</v>
      </c>
      <c r="J30" s="115">
        <f>+J16</f>
        <v>6.2339397120000033</v>
      </c>
    </row>
    <row r="31" spans="2:10" x14ac:dyDescent="0.25">
      <c r="B31" s="6" t="s">
        <v>6</v>
      </c>
      <c r="C31" s="6"/>
      <c r="D31" s="6"/>
      <c r="E31" s="135"/>
      <c r="F31" s="115">
        <f>+E19-F19</f>
        <v>-0.51000000000000068</v>
      </c>
      <c r="G31" s="115">
        <f>+F19-G19</f>
        <v>-0.47599999999999998</v>
      </c>
      <c r="H31" s="115">
        <f>+G19-H19</f>
        <v>-0.41888000000000147</v>
      </c>
      <c r="I31" s="115">
        <f>+H19-I19</f>
        <v>-0.33929279999999995</v>
      </c>
      <c r="J31" s="115">
        <f>+I19-J19</f>
        <v>-0.23976691200000033</v>
      </c>
    </row>
    <row r="32" spans="2:10" x14ac:dyDescent="0.25">
      <c r="B32" s="16" t="s">
        <v>8</v>
      </c>
      <c r="C32" s="16"/>
      <c r="D32" s="16"/>
      <c r="E32" s="136"/>
      <c r="F32" s="116">
        <f>-F13</f>
        <v>-4.7600000000000007</v>
      </c>
      <c r="G32" s="116">
        <f>-G13</f>
        <v>-5.2360000000000007</v>
      </c>
      <c r="H32" s="116">
        <f>-H13</f>
        <v>-5.6548800000000021</v>
      </c>
      <c r="I32" s="116">
        <f>-I13</f>
        <v>-5.9941728000000021</v>
      </c>
      <c r="J32" s="116">
        <f>-J13</f>
        <v>-6.2339397120000024</v>
      </c>
    </row>
    <row r="33" spans="2:10" s="18" customFormat="1" x14ac:dyDescent="0.25">
      <c r="B33" s="17" t="s">
        <v>15</v>
      </c>
      <c r="C33" s="17"/>
      <c r="D33" s="17"/>
      <c r="E33" s="97"/>
      <c r="F33" s="86">
        <f>SUM(F28:F32)</f>
        <v>19.481999999999999</v>
      </c>
      <c r="G33" s="86">
        <f t="shared" ref="G33:J33" si="14">SUM(G28:G32)</f>
        <v>21.986440000000005</v>
      </c>
      <c r="H33" s="86">
        <f t="shared" si="14"/>
        <v>24.349494400000008</v>
      </c>
      <c r="I33" s="86">
        <f t="shared" si="14"/>
        <v>26.454659616000008</v>
      </c>
      <c r="J33" s="86">
        <f t="shared" si="14"/>
        <v>28.186998174720017</v>
      </c>
    </row>
    <row r="34" spans="2:10" s="18" customFormat="1" x14ac:dyDescent="0.25">
      <c r="B34" s="26" t="s">
        <v>22</v>
      </c>
      <c r="E34" s="117"/>
      <c r="F34" s="85">
        <f>+F33/(1+$E$25)^F27</f>
        <v>17.710909090909087</v>
      </c>
      <c r="G34" s="85">
        <f t="shared" ref="G34:J34" si="15">+G33/(1+$E$25)^G27</f>
        <v>18.170611570247935</v>
      </c>
      <c r="H34" s="85">
        <f t="shared" si="15"/>
        <v>18.294135537190083</v>
      </c>
      <c r="I34" s="85">
        <f t="shared" si="15"/>
        <v>18.068888474830956</v>
      </c>
      <c r="J34" s="85">
        <f t="shared" si="15"/>
        <v>17.501908199713139</v>
      </c>
    </row>
    <row r="35" spans="2:10" x14ac:dyDescent="0.25">
      <c r="E35" s="87"/>
      <c r="F35" s="87"/>
      <c r="G35" s="87"/>
      <c r="H35" s="87"/>
      <c r="I35" s="87"/>
      <c r="J35" s="87"/>
    </row>
    <row r="36" spans="2:10" x14ac:dyDescent="0.25">
      <c r="B36" t="s">
        <v>23</v>
      </c>
      <c r="E36" s="121">
        <f>+SUM(F34:J34)</f>
        <v>89.746452872891211</v>
      </c>
      <c r="F36" s="87"/>
      <c r="G36" s="87"/>
      <c r="H36" s="87"/>
      <c r="I36" s="87"/>
      <c r="J36" s="87"/>
    </row>
    <row r="37" spans="2:10" x14ac:dyDescent="0.25">
      <c r="E37" s="87"/>
      <c r="F37" s="87"/>
      <c r="G37" s="87"/>
      <c r="H37" s="87"/>
      <c r="I37" s="87"/>
      <c r="J37" s="87"/>
    </row>
    <row r="38" spans="2:10" ht="15.75" thickBot="1" x14ac:dyDescent="0.3">
      <c r="B38" s="49" t="s">
        <v>76</v>
      </c>
      <c r="C38" s="50"/>
      <c r="D38" s="50"/>
      <c r="E38" s="94"/>
      <c r="F38" s="94"/>
      <c r="G38" s="94"/>
      <c r="H38" s="94"/>
      <c r="I38" s="94"/>
      <c r="J38" s="94"/>
    </row>
    <row r="39" spans="2:10" x14ac:dyDescent="0.25">
      <c r="E39" s="87"/>
      <c r="F39" s="87"/>
      <c r="G39" s="87"/>
      <c r="H39" s="87"/>
      <c r="I39" s="87"/>
      <c r="J39" s="87"/>
    </row>
    <row r="40" spans="2:10" x14ac:dyDescent="0.25">
      <c r="B40" s="75" t="s">
        <v>70</v>
      </c>
      <c r="C40" s="76"/>
      <c r="D40" s="76"/>
      <c r="E40" s="113"/>
      <c r="F40" s="87"/>
      <c r="G40" s="114" t="s">
        <v>16</v>
      </c>
      <c r="H40" s="112"/>
      <c r="I40" s="112"/>
      <c r="J40" s="113"/>
    </row>
    <row r="41" spans="2:10" x14ac:dyDescent="0.25">
      <c r="B41" s="2"/>
      <c r="C41" s="2"/>
      <c r="D41" s="2"/>
      <c r="E41" s="25"/>
      <c r="F41" s="87"/>
      <c r="G41" s="87"/>
      <c r="H41" s="87"/>
      <c r="I41" s="25"/>
      <c r="J41" s="87"/>
    </row>
    <row r="42" spans="2:10" x14ac:dyDescent="0.25">
      <c r="B42" t="s">
        <v>18</v>
      </c>
      <c r="E42" s="88">
        <v>0.03</v>
      </c>
      <c r="F42" s="87"/>
      <c r="G42" s="87" t="s">
        <v>28</v>
      </c>
      <c r="H42" s="87"/>
      <c r="I42" s="87"/>
      <c r="J42" s="89">
        <f>+J10</f>
        <v>41.767396070400018</v>
      </c>
    </row>
    <row r="43" spans="2:10" x14ac:dyDescent="0.25">
      <c r="B43" t="s">
        <v>19</v>
      </c>
      <c r="E43" s="89">
        <f>+J33</f>
        <v>28.186998174720017</v>
      </c>
      <c r="F43" s="87"/>
      <c r="G43" s="87" t="s">
        <v>75</v>
      </c>
      <c r="H43" s="87"/>
      <c r="I43" s="87"/>
      <c r="J43" s="90">
        <v>13</v>
      </c>
    </row>
    <row r="44" spans="2:10" x14ac:dyDescent="0.25">
      <c r="E44" s="87"/>
      <c r="F44" s="87"/>
      <c r="G44" s="87"/>
      <c r="H44" s="87"/>
      <c r="I44" s="87"/>
      <c r="J44" s="87"/>
    </row>
    <row r="45" spans="2:10" x14ac:dyDescent="0.25">
      <c r="B45" t="s">
        <v>29</v>
      </c>
      <c r="E45" s="89">
        <f>+(E43*(1+E42)/(E25-E42))</f>
        <v>414.75154457088024</v>
      </c>
      <c r="F45" s="87"/>
      <c r="G45" s="87" t="s">
        <v>29</v>
      </c>
      <c r="H45" s="87"/>
      <c r="I45" s="87"/>
      <c r="J45" s="89">
        <f>+J42*J43</f>
        <v>542.97614891520027</v>
      </c>
    </row>
    <row r="46" spans="2:10" hidden="1" outlineLevel="1" x14ac:dyDescent="0.25">
      <c r="E46" s="87"/>
      <c r="F46" s="87"/>
      <c r="G46" s="87"/>
      <c r="H46" s="87"/>
      <c r="I46" s="87"/>
      <c r="J46" s="87"/>
    </row>
    <row r="47" spans="2:10" ht="18" hidden="1" outlineLevel="1" x14ac:dyDescent="0.35">
      <c r="C47" s="22" t="s">
        <v>21</v>
      </c>
      <c r="E47" s="87"/>
      <c r="F47" s="87"/>
      <c r="G47" s="87"/>
      <c r="H47" s="87"/>
      <c r="I47" s="87"/>
      <c r="J47" s="87"/>
    </row>
    <row r="48" spans="2:10" hidden="1" outlineLevel="1" x14ac:dyDescent="0.25">
      <c r="C48" s="23" t="s">
        <v>20</v>
      </c>
      <c r="E48" s="87"/>
      <c r="F48" s="87"/>
      <c r="G48" s="87"/>
      <c r="H48" s="87"/>
      <c r="I48" s="87"/>
      <c r="J48" s="87"/>
    </row>
    <row r="49" spans="2:10" collapsed="1" x14ac:dyDescent="0.25">
      <c r="B49" t="s">
        <v>25</v>
      </c>
      <c r="E49" s="89">
        <f>+E45/(1+$E$25)^$J$27</f>
        <v>257.52807779577904</v>
      </c>
      <c r="F49" s="87"/>
      <c r="G49" s="87" t="s">
        <v>25</v>
      </c>
      <c r="H49" s="87"/>
      <c r="I49" s="87"/>
      <c r="J49" s="89">
        <f>+J45/(1+$E$25)^$J$27</f>
        <v>337.1454687739909</v>
      </c>
    </row>
    <row r="50" spans="2:10" x14ac:dyDescent="0.25">
      <c r="E50" s="87"/>
      <c r="F50" s="87"/>
      <c r="G50" s="87"/>
      <c r="H50" s="87"/>
      <c r="I50" s="87"/>
      <c r="J50" s="87"/>
    </row>
    <row r="51" spans="2:10" x14ac:dyDescent="0.25">
      <c r="B51" t="s">
        <v>23</v>
      </c>
      <c r="E51" s="91">
        <f>+E36</f>
        <v>89.746452872891211</v>
      </c>
      <c r="F51" s="87"/>
      <c r="G51" s="87" t="s">
        <v>23</v>
      </c>
      <c r="H51" s="87"/>
      <c r="I51" s="87"/>
      <c r="J51" s="91">
        <f>+$E$36</f>
        <v>89.746452872891211</v>
      </c>
    </row>
    <row r="52" spans="2:10" x14ac:dyDescent="0.25">
      <c r="B52" t="s">
        <v>24</v>
      </c>
      <c r="E52" s="91">
        <f>+E49</f>
        <v>257.52807779577904</v>
      </c>
      <c r="F52" s="87"/>
      <c r="G52" s="87" t="s">
        <v>24</v>
      </c>
      <c r="H52" s="87"/>
      <c r="I52" s="87"/>
      <c r="J52" s="91">
        <f>+J49</f>
        <v>337.1454687739909</v>
      </c>
    </row>
    <row r="53" spans="2:10" x14ac:dyDescent="0.25">
      <c r="B53" s="29" t="s">
        <v>26</v>
      </c>
      <c r="C53" s="19"/>
      <c r="D53" s="19"/>
      <c r="E53" s="93">
        <f>+E51+E52</f>
        <v>347.27453066867025</v>
      </c>
      <c r="F53" s="87"/>
      <c r="G53" s="36" t="s">
        <v>26</v>
      </c>
      <c r="H53" s="92"/>
      <c r="I53" s="92"/>
      <c r="J53" s="93">
        <f>+J51+J52</f>
        <v>426.89192164688211</v>
      </c>
    </row>
    <row r="55" spans="2:10" ht="15.75" thickBot="1" x14ac:dyDescent="0.3">
      <c r="B55" s="49" t="s">
        <v>37</v>
      </c>
      <c r="C55" s="50"/>
      <c r="D55" s="50"/>
      <c r="E55" s="50"/>
      <c r="F55" s="50"/>
      <c r="G55" s="50"/>
      <c r="H55" s="50"/>
      <c r="I55" s="50"/>
      <c r="J55" s="50"/>
    </row>
    <row r="56" spans="2:10" x14ac:dyDescent="0.25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5">
      <c r="B57" s="60" t="s">
        <v>50</v>
      </c>
      <c r="F57" s="2"/>
      <c r="G57" s="2"/>
      <c r="H57" s="2"/>
      <c r="I57" s="2"/>
      <c r="J57" s="2"/>
    </row>
    <row r="58" spans="2:10" x14ac:dyDescent="0.25">
      <c r="B58" s="60"/>
      <c r="F58" s="2"/>
      <c r="G58" s="2"/>
      <c r="H58" s="2"/>
      <c r="I58" s="2"/>
      <c r="J58" s="2"/>
    </row>
    <row r="59" spans="2:10" x14ac:dyDescent="0.25">
      <c r="B59" s="48" t="s">
        <v>34</v>
      </c>
      <c r="C59" s="7"/>
      <c r="D59" s="7"/>
      <c r="E59" s="56">
        <v>30</v>
      </c>
      <c r="F59" s="2"/>
      <c r="G59" s="2"/>
      <c r="H59" s="2"/>
      <c r="I59" s="2"/>
      <c r="J59" s="2"/>
    </row>
    <row r="60" spans="2:10" x14ac:dyDescent="0.25">
      <c r="B60" s="2" t="s">
        <v>33</v>
      </c>
      <c r="C60" s="2"/>
      <c r="D60" s="2"/>
      <c r="E60" s="74">
        <v>10</v>
      </c>
      <c r="F60" s="2"/>
      <c r="G60" s="2"/>
      <c r="H60" s="2"/>
      <c r="I60" s="2"/>
      <c r="J60" s="2"/>
    </row>
    <row r="61" spans="2:10" x14ac:dyDescent="0.25">
      <c r="B61" s="17" t="s">
        <v>35</v>
      </c>
      <c r="C61" s="17"/>
      <c r="D61" s="17"/>
      <c r="E61" s="21"/>
      <c r="F61" s="2"/>
      <c r="G61" s="2"/>
      <c r="H61" s="2"/>
      <c r="I61" s="2"/>
      <c r="J61" s="2"/>
    </row>
    <row r="62" spans="2:10" x14ac:dyDescent="0.25">
      <c r="B62" s="60"/>
      <c r="F62" s="2"/>
      <c r="G62" s="2"/>
      <c r="H62" s="2"/>
      <c r="I62" s="2"/>
      <c r="J62" s="2"/>
    </row>
    <row r="63" spans="2:10" x14ac:dyDescent="0.25">
      <c r="E63" s="57" t="s">
        <v>49</v>
      </c>
      <c r="F63" s="2"/>
      <c r="G63" s="2"/>
      <c r="H63" s="2"/>
      <c r="I63" s="2"/>
      <c r="J63" s="2"/>
    </row>
    <row r="64" spans="2:10" x14ac:dyDescent="0.25">
      <c r="B64" s="2" t="s">
        <v>47</v>
      </c>
      <c r="C64" s="2"/>
      <c r="D64" s="73">
        <f>+C75</f>
        <v>100</v>
      </c>
      <c r="E64" s="58"/>
      <c r="F64" s="2"/>
      <c r="G64" s="2"/>
      <c r="H64" s="2"/>
      <c r="I64" s="2"/>
      <c r="J64" s="2"/>
    </row>
    <row r="65" spans="2:10" x14ac:dyDescent="0.25">
      <c r="B65" t="s">
        <v>31</v>
      </c>
      <c r="D65" s="55"/>
      <c r="E65" s="58"/>
      <c r="F65" s="2"/>
      <c r="G65" s="2"/>
      <c r="H65" s="2"/>
      <c r="I65" s="2"/>
      <c r="J65" s="2"/>
    </row>
    <row r="66" spans="2:10" x14ac:dyDescent="0.25">
      <c r="B66" s="17" t="s">
        <v>48</v>
      </c>
      <c r="C66" s="17"/>
      <c r="D66" s="21"/>
      <c r="E66" s="59"/>
      <c r="F66" s="2"/>
      <c r="G66" s="2"/>
      <c r="H66" s="2"/>
      <c r="I66" s="2"/>
      <c r="J66" s="2"/>
    </row>
    <row r="67" spans="2:10" x14ac:dyDescent="0.25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5">
      <c r="B68" s="60" t="s">
        <v>67</v>
      </c>
    </row>
    <row r="69" spans="2:10" x14ac:dyDescent="0.25">
      <c r="B69" s="60"/>
    </row>
    <row r="70" spans="2:10" x14ac:dyDescent="0.25">
      <c r="C70" s="65" t="s">
        <v>60</v>
      </c>
      <c r="D70" s="65" t="s">
        <v>56</v>
      </c>
      <c r="E70" s="65" t="s">
        <v>57</v>
      </c>
    </row>
    <row r="71" spans="2:10" x14ac:dyDescent="0.25">
      <c r="B71" t="s">
        <v>52</v>
      </c>
      <c r="C71" s="68">
        <v>10</v>
      </c>
      <c r="D71" s="64">
        <v>6.0000000000000005E-2</v>
      </c>
      <c r="E71" s="64">
        <v>0.05</v>
      </c>
    </row>
    <row r="72" spans="2:10" x14ac:dyDescent="0.25">
      <c r="B72" t="s">
        <v>53</v>
      </c>
      <c r="C72" s="69">
        <v>20</v>
      </c>
      <c r="D72" s="8">
        <v>6.9999999999999993E-2</v>
      </c>
      <c r="E72" s="8">
        <v>6.0000000000000005E-2</v>
      </c>
    </row>
    <row r="73" spans="2:10" x14ac:dyDescent="0.25">
      <c r="B73" t="s">
        <v>54</v>
      </c>
      <c r="C73" s="69">
        <v>40</v>
      </c>
      <c r="D73" s="8">
        <v>0.09</v>
      </c>
      <c r="E73" s="8">
        <v>0.08</v>
      </c>
    </row>
    <row r="74" spans="2:10" x14ac:dyDescent="0.25">
      <c r="B74" s="2" t="s">
        <v>55</v>
      </c>
      <c r="C74" s="79">
        <v>30</v>
      </c>
      <c r="D74" s="8">
        <v>0.11</v>
      </c>
      <c r="E74" s="8">
        <v>9.9999999999999992E-2</v>
      </c>
    </row>
    <row r="75" spans="2:10" x14ac:dyDescent="0.25">
      <c r="B75" s="29" t="s">
        <v>72</v>
      </c>
      <c r="C75" s="80">
        <f>SUM(C71:C74)</f>
        <v>100</v>
      </c>
      <c r="D75" s="8"/>
      <c r="E75" s="8"/>
    </row>
    <row r="77" spans="2:10" x14ac:dyDescent="0.25">
      <c r="B77" s="29" t="s">
        <v>58</v>
      </c>
      <c r="C77" s="35"/>
      <c r="D77" s="67"/>
      <c r="E77" s="63"/>
    </row>
    <row r="78" spans="2:10" x14ac:dyDescent="0.25">
      <c r="B78" s="25" t="s">
        <v>1</v>
      </c>
      <c r="D78" s="66"/>
      <c r="E78" s="66"/>
    </row>
    <row r="79" spans="2:10" x14ac:dyDescent="0.25">
      <c r="B79" s="36" t="s">
        <v>59</v>
      </c>
      <c r="C79" s="35"/>
      <c r="D79" s="67"/>
      <c r="E79" s="70"/>
    </row>
    <row r="81" spans="2:23" x14ac:dyDescent="0.25">
      <c r="B81" s="60" t="s">
        <v>68</v>
      </c>
    </row>
    <row r="82" spans="2:23" ht="15.75" thickBot="1" x14ac:dyDescent="0.3"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7" t="s">
        <v>46</v>
      </c>
      <c r="E83" s="8">
        <v>0.03</v>
      </c>
      <c r="T83" s="221" t="s">
        <v>51</v>
      </c>
    </row>
    <row r="84" spans="2:23" ht="15" customHeight="1" x14ac:dyDescent="0.25">
      <c r="B84" t="s">
        <v>45</v>
      </c>
      <c r="E84" s="61">
        <v>1.5</v>
      </c>
      <c r="M84" s="226" t="s">
        <v>44</v>
      </c>
      <c r="N84" s="221" t="s">
        <v>38</v>
      </c>
      <c r="O84" s="227" t="s">
        <v>46</v>
      </c>
      <c r="P84" s="221"/>
      <c r="Q84" s="54" t="s">
        <v>40</v>
      </c>
      <c r="R84" s="227" t="s">
        <v>45</v>
      </c>
      <c r="S84" s="221" t="s">
        <v>42</v>
      </c>
      <c r="T84" s="221"/>
    </row>
    <row r="85" spans="2:23" x14ac:dyDescent="0.25">
      <c r="B85" t="s">
        <v>51</v>
      </c>
      <c r="E85" s="8">
        <v>0.06</v>
      </c>
      <c r="M85" s="226"/>
      <c r="N85" s="221"/>
      <c r="O85" s="227"/>
      <c r="P85" s="221"/>
      <c r="Q85" s="54"/>
      <c r="R85" s="227"/>
      <c r="S85" s="221"/>
      <c r="T85" s="221"/>
    </row>
    <row r="87" spans="2:23" x14ac:dyDescent="0.25">
      <c r="B87" s="36" t="s">
        <v>43</v>
      </c>
      <c r="C87" s="62"/>
      <c r="D87" s="62"/>
      <c r="E87" s="63"/>
      <c r="M87" s="20">
        <f>+E87</f>
        <v>0</v>
      </c>
      <c r="N87" s="1" t="s">
        <v>38</v>
      </c>
      <c r="O87" s="224">
        <f>+E83</f>
        <v>0.03</v>
      </c>
      <c r="P87" s="225"/>
      <c r="Q87" s="1" t="s">
        <v>40</v>
      </c>
      <c r="R87" s="71">
        <f>+E84</f>
        <v>1.5</v>
      </c>
      <c r="S87" s="1" t="s">
        <v>42</v>
      </c>
      <c r="T87" s="20">
        <f>+E85</f>
        <v>0.06</v>
      </c>
    </row>
    <row r="89" spans="2:23" x14ac:dyDescent="0.25">
      <c r="B89" s="60" t="s">
        <v>69</v>
      </c>
    </row>
    <row r="90" spans="2:23" ht="15.75" thickBot="1" x14ac:dyDescent="0.3"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t="s">
        <v>61</v>
      </c>
      <c r="E91" s="72"/>
      <c r="R91" s="221" t="s">
        <v>59</v>
      </c>
    </row>
    <row r="92" spans="2:23" x14ac:dyDescent="0.25">
      <c r="B92" t="s">
        <v>62</v>
      </c>
      <c r="E92" s="72"/>
      <c r="M92" s="226" t="s">
        <v>17</v>
      </c>
      <c r="N92" s="221" t="s">
        <v>38</v>
      </c>
      <c r="O92" s="51" t="s">
        <v>39</v>
      </c>
      <c r="P92" s="51"/>
      <c r="Q92" s="221" t="s">
        <v>42</v>
      </c>
      <c r="R92" s="221"/>
      <c r="S92" s="221" t="s">
        <v>40</v>
      </c>
      <c r="T92" s="51" t="s">
        <v>77</v>
      </c>
      <c r="U92" s="51"/>
      <c r="V92" s="221" t="s">
        <v>42</v>
      </c>
      <c r="W92" s="221" t="s">
        <v>43</v>
      </c>
    </row>
    <row r="93" spans="2:23" x14ac:dyDescent="0.25">
      <c r="M93" s="226"/>
      <c r="N93" s="221"/>
      <c r="O93" s="52" t="s">
        <v>41</v>
      </c>
      <c r="P93" s="53"/>
      <c r="Q93" s="221"/>
      <c r="R93" s="221"/>
      <c r="S93" s="221"/>
      <c r="T93" s="52" t="s">
        <v>41</v>
      </c>
      <c r="U93" s="53"/>
      <c r="V93" s="221"/>
      <c r="W93" s="221"/>
    </row>
    <row r="94" spans="2:23" x14ac:dyDescent="0.25">
      <c r="B94" t="s">
        <v>59</v>
      </c>
      <c r="E94" s="66"/>
    </row>
    <row r="95" spans="2:23" x14ac:dyDescent="0.25">
      <c r="B95" t="s">
        <v>43</v>
      </c>
      <c r="E95" s="66"/>
      <c r="M95" s="20">
        <f>+E97</f>
        <v>0</v>
      </c>
      <c r="N95" s="1" t="s">
        <v>38</v>
      </c>
      <c r="O95" s="222">
        <f>+E91</f>
        <v>0</v>
      </c>
      <c r="P95" s="223"/>
      <c r="Q95" s="1" t="s">
        <v>42</v>
      </c>
      <c r="R95" s="20">
        <f>+E94</f>
        <v>0</v>
      </c>
      <c r="S95" s="1" t="s">
        <v>40</v>
      </c>
      <c r="T95" s="222">
        <f>+E92</f>
        <v>0</v>
      </c>
      <c r="U95" s="223"/>
      <c r="V95" s="1" t="s">
        <v>42</v>
      </c>
      <c r="W95" s="20">
        <f>+E95</f>
        <v>0</v>
      </c>
    </row>
    <row r="97" spans="2:10" x14ac:dyDescent="0.25">
      <c r="B97" s="29" t="s">
        <v>17</v>
      </c>
      <c r="C97" s="35"/>
      <c r="D97" s="35"/>
      <c r="E97" s="63"/>
      <c r="F97" s="209" t="s">
        <v>154</v>
      </c>
    </row>
    <row r="100" spans="2:10" ht="15.75" thickBot="1" x14ac:dyDescent="0.3">
      <c r="B100" s="49" t="s">
        <v>74</v>
      </c>
      <c r="C100" s="50"/>
      <c r="D100" s="50"/>
      <c r="E100" s="50"/>
      <c r="F100" s="50"/>
      <c r="G100" s="50"/>
      <c r="H100" s="50"/>
      <c r="I100" s="50"/>
      <c r="J100" s="50"/>
    </row>
    <row r="101" spans="2:10" x14ac:dyDescent="0.25">
      <c r="E101" s="87"/>
      <c r="F101" s="87"/>
      <c r="G101" s="87"/>
      <c r="H101" s="87"/>
      <c r="I101" s="87"/>
      <c r="J101" s="87"/>
    </row>
    <row r="102" spans="2:10" x14ac:dyDescent="0.25">
      <c r="B102" t="s">
        <v>71</v>
      </c>
      <c r="E102" s="111"/>
      <c r="F102" s="87"/>
      <c r="G102" s="87"/>
      <c r="H102" s="87"/>
      <c r="I102" s="87"/>
      <c r="J102" s="87"/>
    </row>
    <row r="103" spans="2:10" x14ac:dyDescent="0.25">
      <c r="B103" t="s">
        <v>73</v>
      </c>
      <c r="E103" s="81">
        <v>50</v>
      </c>
      <c r="F103" s="87"/>
      <c r="G103" s="87"/>
      <c r="H103" s="87"/>
      <c r="I103" s="87"/>
      <c r="J103" s="87"/>
    </row>
    <row r="104" spans="2:10" x14ac:dyDescent="0.25">
      <c r="E104" s="87"/>
      <c r="F104" s="87"/>
      <c r="G104" s="87"/>
      <c r="H104" s="87"/>
      <c r="I104" s="87"/>
      <c r="J104" s="87"/>
    </row>
    <row r="105" spans="2:10" x14ac:dyDescent="0.25">
      <c r="B105" s="75" t="s">
        <v>70</v>
      </c>
      <c r="C105" s="76"/>
      <c r="D105" s="76"/>
      <c r="E105" s="113"/>
      <c r="F105" s="87"/>
      <c r="G105" s="114" t="s">
        <v>16</v>
      </c>
      <c r="H105" s="112"/>
      <c r="I105" s="112"/>
      <c r="J105" s="113"/>
    </row>
    <row r="106" spans="2:10" x14ac:dyDescent="0.25">
      <c r="E106" s="87"/>
      <c r="F106" s="87"/>
      <c r="G106" s="87"/>
      <c r="H106" s="87"/>
      <c r="I106" s="87"/>
      <c r="J106" s="87"/>
    </row>
    <row r="107" spans="2:10" x14ac:dyDescent="0.25">
      <c r="B107" s="29" t="s">
        <v>26</v>
      </c>
      <c r="C107" s="19"/>
      <c r="D107" s="19"/>
      <c r="E107" s="93"/>
      <c r="F107" s="87"/>
      <c r="G107" s="36" t="s">
        <v>26</v>
      </c>
      <c r="H107" s="92"/>
      <c r="I107" s="92"/>
      <c r="J107" s="93"/>
    </row>
    <row r="108" spans="2:10" x14ac:dyDescent="0.25">
      <c r="B108" t="s">
        <v>36</v>
      </c>
      <c r="E108" s="115"/>
      <c r="F108" s="87"/>
      <c r="G108" s="87" t="s">
        <v>36</v>
      </c>
      <c r="H108" s="87"/>
      <c r="I108" s="87"/>
      <c r="J108" s="115"/>
    </row>
    <row r="109" spans="2:10" x14ac:dyDescent="0.25">
      <c r="B109" s="2" t="s">
        <v>30</v>
      </c>
      <c r="C109" s="2"/>
      <c r="D109" s="2"/>
      <c r="E109" s="116"/>
      <c r="F109" s="87"/>
      <c r="G109" s="25" t="s">
        <v>30</v>
      </c>
      <c r="H109" s="25"/>
      <c r="I109" s="25"/>
      <c r="J109" s="116"/>
    </row>
    <row r="110" spans="2:10" x14ac:dyDescent="0.25">
      <c r="B110" s="29" t="s">
        <v>31</v>
      </c>
      <c r="C110" s="35"/>
      <c r="D110" s="35"/>
      <c r="E110" s="93"/>
      <c r="F110" s="117"/>
      <c r="G110" s="36" t="s">
        <v>31</v>
      </c>
      <c r="H110" s="62"/>
      <c r="I110" s="62"/>
      <c r="J110" s="93"/>
    </row>
    <row r="111" spans="2:10" x14ac:dyDescent="0.25">
      <c r="B111" s="25" t="s">
        <v>33</v>
      </c>
      <c r="E111" s="115"/>
      <c r="F111" s="87"/>
      <c r="G111" s="25" t="s">
        <v>33</v>
      </c>
      <c r="H111" s="87"/>
      <c r="I111" s="87"/>
      <c r="J111" s="115"/>
    </row>
    <row r="112" spans="2:10" x14ac:dyDescent="0.25">
      <c r="B112" s="36" t="s">
        <v>32</v>
      </c>
      <c r="C112" s="35"/>
      <c r="D112" s="35"/>
      <c r="E112" s="118"/>
      <c r="F112" s="87"/>
      <c r="G112" s="36" t="s">
        <v>32</v>
      </c>
      <c r="H112" s="62"/>
      <c r="I112" s="62"/>
      <c r="J112" s="118"/>
    </row>
    <row r="113" spans="5:10" x14ac:dyDescent="0.25">
      <c r="E113" s="87"/>
      <c r="F113" s="87"/>
      <c r="G113" s="87"/>
      <c r="H113" s="87"/>
      <c r="I113" s="87"/>
      <c r="J113" s="87"/>
    </row>
    <row r="114" spans="5:10" x14ac:dyDescent="0.25">
      <c r="E114" s="87"/>
      <c r="F114" s="87"/>
      <c r="G114" s="87"/>
      <c r="H114" s="87"/>
      <c r="I114" s="87"/>
      <c r="J114" s="87"/>
    </row>
    <row r="115" spans="5:10" x14ac:dyDescent="0.25">
      <c r="E115" s="87"/>
      <c r="F115" s="87"/>
      <c r="G115" s="87"/>
      <c r="H115" s="87"/>
      <c r="I115" s="87"/>
      <c r="J115" s="87"/>
    </row>
    <row r="116" spans="5:10" x14ac:dyDescent="0.25">
      <c r="E116" s="87"/>
      <c r="F116" s="87"/>
      <c r="G116" s="87"/>
      <c r="H116" s="87"/>
      <c r="I116" s="87"/>
      <c r="J116" s="87"/>
    </row>
    <row r="117" spans="5:10" x14ac:dyDescent="0.25">
      <c r="E117" s="87"/>
      <c r="F117" s="87"/>
      <c r="G117" s="87"/>
      <c r="H117" s="87"/>
      <c r="I117" s="87"/>
      <c r="J117" s="87"/>
    </row>
    <row r="118" spans="5:10" x14ac:dyDescent="0.25">
      <c r="E118" s="87"/>
      <c r="F118" s="87"/>
      <c r="G118" s="87"/>
      <c r="H118" s="87"/>
      <c r="I118" s="87"/>
      <c r="J118" s="87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38868-2E04-4A8C-8F64-54ACD682D3D4}">
  <dimension ref="B1:W112"/>
  <sheetViews>
    <sheetView showGridLines="0" topLeftCell="A92" workbookViewId="0">
      <selection activeCell="E127" sqref="E127"/>
    </sheetView>
  </sheetViews>
  <sheetFormatPr defaultRowHeight="15" outlineLevelRow="1" x14ac:dyDescent="0.25"/>
  <cols>
    <col min="1" max="1" width="3.7109375" customWidth="1"/>
    <col min="2" max="2" width="11.85546875" bestFit="1" customWidth="1"/>
    <col min="3" max="10" width="11.140625" customWidth="1"/>
  </cols>
  <sheetData>
    <row r="1" spans="2:10" ht="15.75" thickBot="1" x14ac:dyDescent="0.3">
      <c r="B1" s="49" t="s">
        <v>63</v>
      </c>
      <c r="C1" s="94"/>
      <c r="D1" s="94"/>
      <c r="E1" s="94"/>
      <c r="F1" s="94"/>
      <c r="G1" s="94"/>
      <c r="H1" s="94"/>
      <c r="I1" s="94"/>
      <c r="J1" s="94"/>
    </row>
    <row r="2" spans="2:10" x14ac:dyDescent="0.25">
      <c r="B2" s="87"/>
      <c r="C2" s="87"/>
      <c r="D2" s="87"/>
      <c r="E2" s="122"/>
      <c r="F2" s="87"/>
      <c r="G2" s="87"/>
      <c r="H2" s="87"/>
      <c r="I2" s="87"/>
      <c r="J2" s="87"/>
    </row>
    <row r="3" spans="2:10" x14ac:dyDescent="0.25">
      <c r="B3" s="87"/>
      <c r="C3" s="87"/>
      <c r="D3" s="87"/>
      <c r="E3" s="123" t="s">
        <v>12</v>
      </c>
      <c r="F3" s="124">
        <v>1</v>
      </c>
      <c r="G3" s="124">
        <f>+F3+1</f>
        <v>2</v>
      </c>
      <c r="H3" s="124">
        <f t="shared" ref="H3:J3" si="0">+G3+1</f>
        <v>3</v>
      </c>
      <c r="I3" s="124">
        <f t="shared" si="0"/>
        <v>4</v>
      </c>
      <c r="J3" s="124">
        <f t="shared" si="0"/>
        <v>5</v>
      </c>
    </row>
    <row r="4" spans="2:10" x14ac:dyDescent="0.25">
      <c r="B4" s="87" t="s">
        <v>2</v>
      </c>
      <c r="C4" s="87"/>
      <c r="D4" s="87"/>
      <c r="E4" s="125">
        <v>85</v>
      </c>
      <c r="F4" s="91">
        <f>+E4*(1+F5)</f>
        <v>95.2</v>
      </c>
      <c r="G4" s="91">
        <f>+F4*(1+G5)</f>
        <v>104.72000000000001</v>
      </c>
      <c r="H4" s="91">
        <f t="shared" ref="H4:J4" si="1">+G4*(1+H5)</f>
        <v>113.09760000000003</v>
      </c>
      <c r="I4" s="91">
        <f t="shared" si="1"/>
        <v>119.88345600000004</v>
      </c>
      <c r="J4" s="91">
        <f t="shared" si="1"/>
        <v>124.67879424000004</v>
      </c>
    </row>
    <row r="5" spans="2:10" s="4" customFormat="1" x14ac:dyDescent="0.25">
      <c r="B5" s="137" t="s">
        <v>3</v>
      </c>
      <c r="C5" s="137"/>
      <c r="D5" s="137"/>
      <c r="E5" s="126"/>
      <c r="F5" s="119">
        <v>0.12</v>
      </c>
      <c r="G5" s="120">
        <f>+F5-0.02</f>
        <v>9.9999999999999992E-2</v>
      </c>
      <c r="H5" s="120">
        <f t="shared" ref="H5:J5" si="2">+G5-0.02</f>
        <v>7.9999999999999988E-2</v>
      </c>
      <c r="I5" s="120">
        <f t="shared" si="2"/>
        <v>5.9999999999999984E-2</v>
      </c>
      <c r="J5" s="120">
        <f t="shared" si="2"/>
        <v>3.999999999999998E-2</v>
      </c>
    </row>
    <row r="6" spans="2:10" x14ac:dyDescent="0.25">
      <c r="B6" s="87"/>
      <c r="C6" s="87"/>
      <c r="D6" s="87"/>
      <c r="E6" s="127"/>
      <c r="F6" s="87"/>
      <c r="G6" s="87"/>
      <c r="H6" s="87"/>
      <c r="I6" s="87"/>
      <c r="J6" s="87"/>
    </row>
    <row r="7" spans="2:10" x14ac:dyDescent="0.25">
      <c r="B7" s="87" t="s">
        <v>0</v>
      </c>
      <c r="C7" s="87"/>
      <c r="D7" s="87"/>
      <c r="E7" s="128">
        <v>25.25</v>
      </c>
      <c r="F7" s="91">
        <f>+F8*F4</f>
        <v>26.180000000000003</v>
      </c>
      <c r="G7" s="91">
        <f t="shared" ref="G7:J7" si="3">+G8*G4</f>
        <v>29.059800000000006</v>
      </c>
      <c r="H7" s="91">
        <f t="shared" si="3"/>
        <v>31.667328000000012</v>
      </c>
      <c r="I7" s="91">
        <f t="shared" si="3"/>
        <v>33.867076320000017</v>
      </c>
      <c r="J7" s="91">
        <f t="shared" si="3"/>
        <v>35.533456358400016</v>
      </c>
    </row>
    <row r="8" spans="2:10" s="4" customFormat="1" x14ac:dyDescent="0.25">
      <c r="B8" s="137" t="s">
        <v>4</v>
      </c>
      <c r="C8" s="137"/>
      <c r="D8" s="137"/>
      <c r="E8" s="129">
        <f>+E7/E$4</f>
        <v>0.29705882352941176</v>
      </c>
      <c r="F8" s="119">
        <v>0.27500000000000002</v>
      </c>
      <c r="G8" s="120">
        <f>+F8+0.0025</f>
        <v>0.27750000000000002</v>
      </c>
      <c r="H8" s="120">
        <f t="shared" ref="H8:J8" si="4">+G8+0.0025</f>
        <v>0.28000000000000003</v>
      </c>
      <c r="I8" s="120">
        <f t="shared" si="4"/>
        <v>0.28250000000000003</v>
      </c>
      <c r="J8" s="120">
        <f t="shared" si="4"/>
        <v>0.28500000000000003</v>
      </c>
    </row>
    <row r="9" spans="2:10" x14ac:dyDescent="0.25">
      <c r="B9" s="87"/>
      <c r="C9" s="87"/>
      <c r="D9" s="87"/>
      <c r="E9" s="127"/>
      <c r="F9" s="87"/>
      <c r="G9" s="87"/>
      <c r="H9" s="87"/>
      <c r="I9" s="87"/>
      <c r="J9" s="87"/>
    </row>
    <row r="10" spans="2:10" x14ac:dyDescent="0.25">
      <c r="B10" s="87" t="s">
        <v>27</v>
      </c>
      <c r="C10" s="87"/>
      <c r="D10" s="87"/>
      <c r="E10" s="128">
        <f>+E7+E16</f>
        <v>28.65</v>
      </c>
      <c r="F10" s="91">
        <f>+F7+F16</f>
        <v>29.988000000000003</v>
      </c>
      <c r="G10" s="91">
        <f t="shared" ref="G10:J10" si="5">+G7+G16</f>
        <v>33.510400000000004</v>
      </c>
      <c r="H10" s="91">
        <f t="shared" si="5"/>
        <v>36.756720000000016</v>
      </c>
      <c r="I10" s="91">
        <f t="shared" si="5"/>
        <v>39.561540480000019</v>
      </c>
      <c r="J10" s="91">
        <f t="shared" si="5"/>
        <v>41.767396070400018</v>
      </c>
    </row>
    <row r="11" spans="2:10" x14ac:dyDescent="0.25">
      <c r="B11" s="137" t="s">
        <v>4</v>
      </c>
      <c r="C11" s="87"/>
      <c r="D11" s="87"/>
      <c r="E11" s="129">
        <f>+E10/E$4</f>
        <v>0.33705882352941174</v>
      </c>
      <c r="F11" s="120">
        <f t="shared" ref="F11:J11" si="6">+F10/F$4</f>
        <v>0.315</v>
      </c>
      <c r="G11" s="120">
        <f t="shared" si="6"/>
        <v>0.32</v>
      </c>
      <c r="H11" s="120">
        <f t="shared" si="6"/>
        <v>0.32500000000000007</v>
      </c>
      <c r="I11" s="120">
        <f t="shared" si="6"/>
        <v>0.33000000000000007</v>
      </c>
      <c r="J11" s="120">
        <f t="shared" si="6"/>
        <v>0.33500000000000002</v>
      </c>
    </row>
    <row r="12" spans="2:10" x14ac:dyDescent="0.25">
      <c r="B12" s="87"/>
      <c r="C12" s="87"/>
      <c r="D12" s="87"/>
      <c r="E12" s="127"/>
      <c r="F12" s="87"/>
      <c r="G12" s="87"/>
      <c r="H12" s="87"/>
      <c r="I12" s="87"/>
      <c r="J12" s="87"/>
    </row>
    <row r="13" spans="2:10" ht="15" customHeight="1" x14ac:dyDescent="0.25">
      <c r="B13" s="87" t="s">
        <v>9</v>
      </c>
      <c r="C13" s="87"/>
      <c r="D13" s="87"/>
      <c r="E13" s="128">
        <v>4.25</v>
      </c>
      <c r="F13" s="91">
        <f>+F14*F4</f>
        <v>4.7600000000000007</v>
      </c>
      <c r="G13" s="91">
        <f t="shared" ref="G13:J13" si="7">+G14*G4</f>
        <v>5.2360000000000007</v>
      </c>
      <c r="H13" s="91">
        <f t="shared" si="7"/>
        <v>5.6548800000000021</v>
      </c>
      <c r="I13" s="91">
        <f t="shared" si="7"/>
        <v>5.9941728000000021</v>
      </c>
      <c r="J13" s="91">
        <f t="shared" si="7"/>
        <v>6.2339397120000024</v>
      </c>
    </row>
    <row r="14" spans="2:10" s="4" customFormat="1" ht="15" customHeight="1" x14ac:dyDescent="0.25">
      <c r="B14" s="137" t="s">
        <v>10</v>
      </c>
      <c r="C14" s="137"/>
      <c r="D14" s="137"/>
      <c r="E14" s="129">
        <f>+E13/E$4</f>
        <v>0.05</v>
      </c>
      <c r="F14" s="119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B15" s="87"/>
      <c r="C15" s="87"/>
      <c r="D15" s="87"/>
      <c r="E15" s="127"/>
      <c r="F15" s="87"/>
      <c r="G15" s="87"/>
      <c r="H15" s="87"/>
      <c r="I15" s="87"/>
      <c r="J15" s="87"/>
    </row>
    <row r="16" spans="2:10" x14ac:dyDescent="0.25">
      <c r="B16" s="87" t="s">
        <v>14</v>
      </c>
      <c r="C16" s="87"/>
      <c r="D16" s="87"/>
      <c r="E16" s="128">
        <v>3.4</v>
      </c>
      <c r="F16" s="91">
        <f>+F17*F4</f>
        <v>3.8080000000000003</v>
      </c>
      <c r="G16" s="91">
        <f t="shared" ref="G16:J16" si="9">+G17*G4</f>
        <v>4.4506000000000006</v>
      </c>
      <c r="H16" s="91">
        <f t="shared" si="9"/>
        <v>5.0893920000000019</v>
      </c>
      <c r="I16" s="91">
        <f t="shared" si="9"/>
        <v>5.6944641600000026</v>
      </c>
      <c r="J16" s="91">
        <f t="shared" si="9"/>
        <v>6.2339397120000033</v>
      </c>
    </row>
    <row r="17" spans="2:10" s="4" customFormat="1" x14ac:dyDescent="0.25">
      <c r="B17" s="137" t="s">
        <v>10</v>
      </c>
      <c r="C17" s="137"/>
      <c r="D17" s="137"/>
      <c r="E17" s="129">
        <f>+E16/E$4</f>
        <v>0.04</v>
      </c>
      <c r="F17" s="119">
        <v>0.04</v>
      </c>
      <c r="G17" s="120">
        <f>+F17+0.0025</f>
        <v>4.2500000000000003E-2</v>
      </c>
      <c r="H17" s="120">
        <f t="shared" ref="H17:J17" si="10">+G17+0.0025</f>
        <v>4.5000000000000005E-2</v>
      </c>
      <c r="I17" s="120">
        <f t="shared" si="10"/>
        <v>4.7500000000000007E-2</v>
      </c>
      <c r="J17" s="120">
        <f t="shared" si="10"/>
        <v>5.000000000000001E-2</v>
      </c>
    </row>
    <row r="18" spans="2:10" x14ac:dyDescent="0.25">
      <c r="B18" s="87"/>
      <c r="C18" s="87"/>
      <c r="D18" s="87"/>
      <c r="E18" s="127"/>
      <c r="F18" s="87"/>
      <c r="G18" s="87"/>
      <c r="H18" s="87"/>
      <c r="I18" s="87"/>
      <c r="J18" s="87"/>
    </row>
    <row r="19" spans="2:10" x14ac:dyDescent="0.25">
      <c r="B19" s="87" t="s">
        <v>11</v>
      </c>
      <c r="C19" s="87"/>
      <c r="D19" s="87"/>
      <c r="E19" s="128">
        <v>4.25</v>
      </c>
      <c r="F19" s="91">
        <f>+F20*F4</f>
        <v>4.7600000000000007</v>
      </c>
      <c r="G19" s="91">
        <f t="shared" ref="G19:J19" si="11">+G20*G4</f>
        <v>5.2360000000000007</v>
      </c>
      <c r="H19" s="91">
        <f t="shared" si="11"/>
        <v>5.6548800000000021</v>
      </c>
      <c r="I19" s="91">
        <f t="shared" si="11"/>
        <v>5.9941728000000021</v>
      </c>
      <c r="J19" s="91">
        <f t="shared" si="11"/>
        <v>6.2339397120000024</v>
      </c>
    </row>
    <row r="20" spans="2:10" s="4" customFormat="1" x14ac:dyDescent="0.25">
      <c r="B20" s="137" t="s">
        <v>10</v>
      </c>
      <c r="C20" s="137"/>
      <c r="D20" s="137"/>
      <c r="E20" s="130">
        <f>+E19/E$4</f>
        <v>0.05</v>
      </c>
      <c r="F20" s="119">
        <v>0.05</v>
      </c>
      <c r="G20" s="119">
        <v>0.05</v>
      </c>
      <c r="H20" s="119">
        <v>0.05</v>
      </c>
      <c r="I20" s="119">
        <v>0.05</v>
      </c>
      <c r="J20" s="119">
        <v>0.05</v>
      </c>
    </row>
    <row r="21" spans="2:10" x14ac:dyDescent="0.25">
      <c r="B21" s="87"/>
      <c r="C21" s="87"/>
      <c r="D21" s="87"/>
      <c r="E21" s="87"/>
      <c r="F21" s="87"/>
      <c r="G21" s="87"/>
      <c r="H21" s="87"/>
      <c r="I21" s="87"/>
      <c r="J21" s="87"/>
    </row>
    <row r="22" spans="2:10" ht="15.75" thickBot="1" x14ac:dyDescent="0.3">
      <c r="B22" s="49" t="s">
        <v>64</v>
      </c>
      <c r="C22" s="94"/>
      <c r="D22" s="94"/>
      <c r="E22" s="94"/>
      <c r="F22" s="94"/>
      <c r="G22" s="94"/>
      <c r="H22" s="94"/>
      <c r="I22" s="94"/>
      <c r="J22" s="94"/>
    </row>
    <row r="23" spans="2:10" x14ac:dyDescent="0.25">
      <c r="B23" s="87"/>
      <c r="C23" s="87"/>
      <c r="D23" s="87"/>
      <c r="E23" s="87"/>
      <c r="F23" s="87"/>
      <c r="G23" s="87"/>
      <c r="H23" s="87"/>
      <c r="I23" s="87"/>
      <c r="J23" s="87"/>
    </row>
    <row r="24" spans="2:10" x14ac:dyDescent="0.25">
      <c r="B24" s="87" t="s">
        <v>13</v>
      </c>
      <c r="C24" s="87"/>
      <c r="D24" s="87"/>
      <c r="E24" s="131">
        <v>0.2</v>
      </c>
      <c r="F24" s="87"/>
      <c r="G24" s="87"/>
      <c r="H24" s="87"/>
      <c r="I24" s="87"/>
      <c r="J24" s="87"/>
    </row>
    <row r="25" spans="2:10" x14ac:dyDescent="0.25">
      <c r="B25" s="87" t="s">
        <v>17</v>
      </c>
      <c r="C25" s="87"/>
      <c r="D25" s="87"/>
      <c r="E25" s="138">
        <f>+E97</f>
        <v>0.10580000000000001</v>
      </c>
      <c r="F25" s="87"/>
      <c r="G25" s="87"/>
      <c r="H25" s="87"/>
      <c r="I25" s="87"/>
      <c r="J25" s="87"/>
    </row>
    <row r="26" spans="2:10" x14ac:dyDescent="0.25">
      <c r="B26" s="87"/>
      <c r="C26" s="87"/>
      <c r="D26" s="87"/>
      <c r="E26" s="132"/>
      <c r="F26" s="87"/>
      <c r="G26" s="87"/>
      <c r="H26" s="87"/>
      <c r="I26" s="87"/>
      <c r="J26" s="87"/>
    </row>
    <row r="27" spans="2:10" x14ac:dyDescent="0.25">
      <c r="B27" s="87"/>
      <c r="C27" s="87"/>
      <c r="D27" s="87"/>
      <c r="E27" s="88"/>
      <c r="F27" s="133">
        <v>1</v>
      </c>
      <c r="G27" s="134">
        <f>+F27+1</f>
        <v>2</v>
      </c>
      <c r="H27" s="134">
        <f t="shared" ref="H27:J27" si="12">+G27+1</f>
        <v>3</v>
      </c>
      <c r="I27" s="134">
        <f t="shared" si="12"/>
        <v>4</v>
      </c>
      <c r="J27" s="134">
        <f t="shared" si="12"/>
        <v>5</v>
      </c>
    </row>
    <row r="28" spans="2:10" x14ac:dyDescent="0.25">
      <c r="B28" s="87" t="s">
        <v>0</v>
      </c>
      <c r="C28" s="87"/>
      <c r="D28" s="87"/>
      <c r="E28" s="87"/>
      <c r="F28" s="89">
        <f>+F7</f>
        <v>26.180000000000003</v>
      </c>
      <c r="G28" s="89">
        <f>+G7</f>
        <v>29.059800000000006</v>
      </c>
      <c r="H28" s="89">
        <f>+H7</f>
        <v>31.667328000000012</v>
      </c>
      <c r="I28" s="89">
        <f>+I7</f>
        <v>33.867076320000017</v>
      </c>
      <c r="J28" s="89">
        <f>+J7</f>
        <v>35.533456358400016</v>
      </c>
    </row>
    <row r="29" spans="2:10" x14ac:dyDescent="0.25">
      <c r="B29" s="135" t="s">
        <v>5</v>
      </c>
      <c r="C29" s="135"/>
      <c r="D29" s="135"/>
      <c r="E29" s="135"/>
      <c r="F29" s="115">
        <f>-F28*$E$24</f>
        <v>-5.2360000000000007</v>
      </c>
      <c r="G29" s="115">
        <f t="shared" ref="G29:J29" si="13">-G28*$E$24</f>
        <v>-5.8119600000000018</v>
      </c>
      <c r="H29" s="115">
        <f t="shared" si="13"/>
        <v>-6.3334656000000029</v>
      </c>
      <c r="I29" s="115">
        <f t="shared" si="13"/>
        <v>-6.773415264000004</v>
      </c>
      <c r="J29" s="115">
        <f t="shared" si="13"/>
        <v>-7.1066912716800035</v>
      </c>
    </row>
    <row r="30" spans="2:10" x14ac:dyDescent="0.25">
      <c r="B30" s="135" t="s">
        <v>7</v>
      </c>
      <c r="C30" s="135"/>
      <c r="D30" s="135"/>
      <c r="E30" s="135"/>
      <c r="F30" s="115">
        <f>+F16</f>
        <v>3.8080000000000003</v>
      </c>
      <c r="G30" s="115">
        <f>+G16</f>
        <v>4.4506000000000006</v>
      </c>
      <c r="H30" s="115">
        <f>+H16</f>
        <v>5.0893920000000019</v>
      </c>
      <c r="I30" s="115">
        <f>+I16</f>
        <v>5.6944641600000026</v>
      </c>
      <c r="J30" s="115">
        <f>+J16</f>
        <v>6.2339397120000033</v>
      </c>
    </row>
    <row r="31" spans="2:10" x14ac:dyDescent="0.25">
      <c r="B31" s="135" t="s">
        <v>6</v>
      </c>
      <c r="C31" s="135"/>
      <c r="D31" s="135"/>
      <c r="E31" s="135"/>
      <c r="F31" s="115">
        <f>+E19-F19</f>
        <v>-0.51000000000000068</v>
      </c>
      <c r="G31" s="115">
        <f>+F19-G19</f>
        <v>-0.47599999999999998</v>
      </c>
      <c r="H31" s="115">
        <f>+G19-H19</f>
        <v>-0.41888000000000147</v>
      </c>
      <c r="I31" s="115">
        <f>+H19-I19</f>
        <v>-0.33929279999999995</v>
      </c>
      <c r="J31" s="115">
        <f>+I19-J19</f>
        <v>-0.23976691200000033</v>
      </c>
    </row>
    <row r="32" spans="2:10" x14ac:dyDescent="0.25">
      <c r="B32" s="136" t="s">
        <v>8</v>
      </c>
      <c r="C32" s="136"/>
      <c r="D32" s="136"/>
      <c r="E32" s="136"/>
      <c r="F32" s="116">
        <f>-F13</f>
        <v>-4.7600000000000007</v>
      </c>
      <c r="G32" s="116">
        <f>-G13</f>
        <v>-5.2360000000000007</v>
      </c>
      <c r="H32" s="116">
        <f>-H13</f>
        <v>-5.6548800000000021</v>
      </c>
      <c r="I32" s="116">
        <f>-I13</f>
        <v>-5.9941728000000021</v>
      </c>
      <c r="J32" s="116">
        <f>-J13</f>
        <v>-6.2339397120000024</v>
      </c>
    </row>
    <row r="33" spans="2:10" s="18" customFormat="1" x14ac:dyDescent="0.25">
      <c r="B33" s="97" t="s">
        <v>15</v>
      </c>
      <c r="C33" s="97"/>
      <c r="D33" s="97"/>
      <c r="E33" s="97"/>
      <c r="F33" s="86">
        <f>SUM(F28:F32)</f>
        <v>19.481999999999999</v>
      </c>
      <c r="G33" s="86">
        <f t="shared" ref="G33:J33" si="14">SUM(G28:G32)</f>
        <v>21.986440000000005</v>
      </c>
      <c r="H33" s="86">
        <f t="shared" si="14"/>
        <v>24.349494400000008</v>
      </c>
      <c r="I33" s="86">
        <f t="shared" si="14"/>
        <v>26.454659616000008</v>
      </c>
      <c r="J33" s="86">
        <f t="shared" si="14"/>
        <v>28.186998174720017</v>
      </c>
    </row>
    <row r="34" spans="2:10" s="18" customFormat="1" x14ac:dyDescent="0.25">
      <c r="B34" s="26" t="s">
        <v>22</v>
      </c>
      <c r="C34" s="117"/>
      <c r="D34" s="117"/>
      <c r="E34" s="117"/>
      <c r="F34" s="85">
        <f>+F33/(1+$E$25)^F27</f>
        <v>17.618014107433535</v>
      </c>
      <c r="G34" s="85">
        <f t="shared" ref="G34:J34" si="15">+G33/(1+$E$25)^G27</f>
        <v>17.980499146200998</v>
      </c>
      <c r="H34" s="85">
        <f t="shared" si="15"/>
        <v>18.007780611369586</v>
      </c>
      <c r="I34" s="85">
        <f t="shared" si="15"/>
        <v>17.692770150449146</v>
      </c>
      <c r="J34" s="85">
        <f t="shared" si="15"/>
        <v>17.047704127460779</v>
      </c>
    </row>
    <row r="35" spans="2:10" x14ac:dyDescent="0.25">
      <c r="B35" s="87"/>
      <c r="C35" s="87"/>
      <c r="D35" s="87"/>
      <c r="E35" s="87"/>
      <c r="F35" s="87"/>
      <c r="G35" s="87"/>
      <c r="H35" s="87"/>
      <c r="I35" s="87"/>
      <c r="J35" s="87"/>
    </row>
    <row r="36" spans="2:10" x14ac:dyDescent="0.25">
      <c r="B36" s="87" t="s">
        <v>23</v>
      </c>
      <c r="C36" s="87"/>
      <c r="D36" s="87"/>
      <c r="E36" s="121">
        <f>+SUM(F34:J34)</f>
        <v>88.346768142914044</v>
      </c>
      <c r="F36" s="87"/>
      <c r="G36" s="87"/>
      <c r="H36" s="87"/>
      <c r="I36" s="87"/>
      <c r="J36" s="87"/>
    </row>
    <row r="37" spans="2:10" x14ac:dyDescent="0.25">
      <c r="B37" s="87"/>
      <c r="C37" s="87"/>
      <c r="D37" s="87"/>
      <c r="E37" s="87"/>
      <c r="F37" s="87"/>
      <c r="G37" s="87"/>
      <c r="H37" s="87"/>
      <c r="I37" s="87"/>
      <c r="J37" s="87"/>
    </row>
    <row r="38" spans="2:10" ht="15.75" thickBot="1" x14ac:dyDescent="0.3">
      <c r="B38" s="49" t="s">
        <v>76</v>
      </c>
      <c r="C38" s="94"/>
      <c r="D38" s="94"/>
      <c r="E38" s="94"/>
      <c r="F38" s="94"/>
      <c r="G38" s="94"/>
      <c r="H38" s="94"/>
      <c r="I38" s="94"/>
      <c r="J38" s="94"/>
    </row>
    <row r="39" spans="2:10" x14ac:dyDescent="0.25">
      <c r="B39" s="87"/>
      <c r="C39" s="87"/>
      <c r="D39" s="87"/>
      <c r="E39" s="87"/>
      <c r="F39" s="87"/>
      <c r="G39" s="87"/>
      <c r="H39" s="87"/>
      <c r="I39" s="87"/>
      <c r="J39" s="87"/>
    </row>
    <row r="40" spans="2:10" x14ac:dyDescent="0.25">
      <c r="B40" s="114" t="s">
        <v>70</v>
      </c>
      <c r="C40" s="112"/>
      <c r="D40" s="112"/>
      <c r="E40" s="113"/>
      <c r="F40" s="87"/>
      <c r="G40" s="114" t="s">
        <v>16</v>
      </c>
      <c r="H40" s="112"/>
      <c r="I40" s="112"/>
      <c r="J40" s="113"/>
    </row>
    <row r="41" spans="2:10" x14ac:dyDescent="0.25">
      <c r="B41" s="25"/>
      <c r="C41" s="25"/>
      <c r="D41" s="25"/>
      <c r="E41" s="25"/>
      <c r="F41" s="87"/>
      <c r="G41" s="87"/>
      <c r="H41" s="87"/>
      <c r="I41" s="25"/>
      <c r="J41" s="87"/>
    </row>
    <row r="42" spans="2:10" x14ac:dyDescent="0.25">
      <c r="B42" s="87" t="s">
        <v>18</v>
      </c>
      <c r="C42" s="87"/>
      <c r="D42" s="87"/>
      <c r="E42" s="88">
        <v>0.03</v>
      </c>
      <c r="F42" s="87"/>
      <c r="G42" s="87" t="s">
        <v>28</v>
      </c>
      <c r="H42" s="87"/>
      <c r="I42" s="87"/>
      <c r="J42" s="89">
        <f>+J10</f>
        <v>41.767396070400018</v>
      </c>
    </row>
    <row r="43" spans="2:10" x14ac:dyDescent="0.25">
      <c r="B43" s="87" t="s">
        <v>19</v>
      </c>
      <c r="C43" s="87"/>
      <c r="D43" s="87"/>
      <c r="E43" s="89">
        <f>+J33</f>
        <v>28.186998174720017</v>
      </c>
      <c r="F43" s="87"/>
      <c r="G43" s="87" t="s">
        <v>75</v>
      </c>
      <c r="H43" s="87"/>
      <c r="I43" s="87"/>
      <c r="J43" s="90">
        <v>13</v>
      </c>
    </row>
    <row r="44" spans="2:10" x14ac:dyDescent="0.25">
      <c r="B44" s="87"/>
      <c r="C44" s="87"/>
      <c r="D44" s="87"/>
      <c r="E44" s="87"/>
      <c r="F44" s="87"/>
      <c r="G44" s="87"/>
      <c r="H44" s="87"/>
      <c r="I44" s="87"/>
      <c r="J44" s="87"/>
    </row>
    <row r="45" spans="2:10" x14ac:dyDescent="0.25">
      <c r="B45" s="87" t="s">
        <v>29</v>
      </c>
      <c r="C45" s="87"/>
      <c r="D45" s="87"/>
      <c r="E45" s="89">
        <f>+(E43*(1+E42)/(E25-E42))</f>
        <v>383.01593825806884</v>
      </c>
      <c r="F45" s="87"/>
      <c r="G45" s="87" t="s">
        <v>29</v>
      </c>
      <c r="H45" s="87"/>
      <c r="I45" s="87"/>
      <c r="J45" s="89">
        <f>+J42*J43</f>
        <v>542.97614891520027</v>
      </c>
    </row>
    <row r="46" spans="2:10" hidden="1" outlineLevel="1" x14ac:dyDescent="0.25">
      <c r="B46" s="87"/>
      <c r="C46" s="87"/>
      <c r="D46" s="87"/>
      <c r="E46" s="87"/>
      <c r="F46" s="87"/>
      <c r="G46" s="87"/>
      <c r="H46" s="87"/>
      <c r="I46" s="87"/>
      <c r="J46" s="87"/>
    </row>
    <row r="47" spans="2:10" ht="18" hidden="1" outlineLevel="1" x14ac:dyDescent="0.35">
      <c r="B47" s="87"/>
      <c r="C47" s="139" t="s">
        <v>21</v>
      </c>
      <c r="D47" s="87"/>
      <c r="E47" s="87"/>
      <c r="F47" s="87"/>
      <c r="G47" s="87"/>
      <c r="H47" s="87"/>
      <c r="I47" s="87"/>
      <c r="J47" s="87"/>
    </row>
    <row r="48" spans="2:10" hidden="1" outlineLevel="1" x14ac:dyDescent="0.25">
      <c r="B48" s="87"/>
      <c r="C48" s="140" t="s">
        <v>20</v>
      </c>
      <c r="D48" s="87"/>
      <c r="E48" s="87"/>
      <c r="F48" s="87"/>
      <c r="G48" s="87"/>
      <c r="H48" s="87"/>
      <c r="I48" s="87"/>
      <c r="J48" s="87"/>
    </row>
    <row r="49" spans="2:10" collapsed="1" x14ac:dyDescent="0.25">
      <c r="B49" s="87" t="s">
        <v>25</v>
      </c>
      <c r="C49" s="87"/>
      <c r="D49" s="87"/>
      <c r="E49" s="89">
        <f>+E45/(1+$E$25)^$J$27</f>
        <v>231.65086083488924</v>
      </c>
      <c r="F49" s="87"/>
      <c r="G49" s="87" t="s">
        <v>25</v>
      </c>
      <c r="H49" s="87"/>
      <c r="I49" s="87"/>
      <c r="J49" s="89">
        <f>+J45/(1+$E$25)^$J$27</f>
        <v>328.39597454106564</v>
      </c>
    </row>
    <row r="50" spans="2:10" x14ac:dyDescent="0.25">
      <c r="B50" s="87"/>
      <c r="C50" s="87"/>
      <c r="D50" s="87"/>
      <c r="E50" s="87"/>
      <c r="F50" s="87"/>
      <c r="G50" s="87"/>
      <c r="H50" s="87"/>
      <c r="I50" s="87"/>
      <c r="J50" s="87"/>
    </row>
    <row r="51" spans="2:10" x14ac:dyDescent="0.25">
      <c r="B51" s="87" t="s">
        <v>23</v>
      </c>
      <c r="C51" s="87"/>
      <c r="D51" s="87"/>
      <c r="E51" s="91">
        <f>+E36</f>
        <v>88.346768142914044</v>
      </c>
      <c r="F51" s="87"/>
      <c r="G51" s="87" t="s">
        <v>23</v>
      </c>
      <c r="H51" s="87"/>
      <c r="I51" s="87"/>
      <c r="J51" s="91">
        <f>+$E$36</f>
        <v>88.346768142914044</v>
      </c>
    </row>
    <row r="52" spans="2:10" x14ac:dyDescent="0.25">
      <c r="B52" s="87" t="s">
        <v>24</v>
      </c>
      <c r="C52" s="87"/>
      <c r="D52" s="87"/>
      <c r="E52" s="91">
        <f>+E49</f>
        <v>231.65086083488924</v>
      </c>
      <c r="F52" s="87"/>
      <c r="G52" s="87" t="s">
        <v>24</v>
      </c>
      <c r="H52" s="87"/>
      <c r="I52" s="87"/>
      <c r="J52" s="91">
        <f>+J49</f>
        <v>328.39597454106564</v>
      </c>
    </row>
    <row r="53" spans="2:10" x14ac:dyDescent="0.25">
      <c r="B53" s="36" t="s">
        <v>26</v>
      </c>
      <c r="C53" s="92"/>
      <c r="D53" s="92"/>
      <c r="E53" s="93">
        <f>+E51+E52</f>
        <v>319.99762897780329</v>
      </c>
      <c r="F53" s="87"/>
      <c r="G53" s="36" t="s">
        <v>26</v>
      </c>
      <c r="H53" s="92"/>
      <c r="I53" s="92"/>
      <c r="J53" s="93">
        <f>+J51+J52</f>
        <v>416.74274268397971</v>
      </c>
    </row>
    <row r="54" spans="2:10" x14ac:dyDescent="0.25">
      <c r="B54" s="87"/>
      <c r="C54" s="87"/>
      <c r="D54" s="87"/>
      <c r="E54" s="87"/>
      <c r="F54" s="87"/>
      <c r="G54" s="87"/>
      <c r="H54" s="87"/>
      <c r="I54" s="87"/>
      <c r="J54" s="87"/>
    </row>
    <row r="55" spans="2:10" ht="15.75" thickBot="1" x14ac:dyDescent="0.3">
      <c r="B55" s="49" t="s">
        <v>37</v>
      </c>
      <c r="C55" s="94"/>
      <c r="D55" s="94"/>
      <c r="E55" s="94"/>
      <c r="F55" s="94"/>
      <c r="G55" s="94"/>
      <c r="H55" s="94"/>
      <c r="I55" s="94"/>
      <c r="J55" s="94"/>
    </row>
    <row r="56" spans="2:10" x14ac:dyDescent="0.25">
      <c r="B56" s="25"/>
      <c r="C56" s="25"/>
      <c r="D56" s="25"/>
      <c r="E56" s="25"/>
      <c r="F56" s="25"/>
      <c r="G56" s="25"/>
      <c r="H56" s="25"/>
      <c r="I56" s="25"/>
      <c r="J56" s="25"/>
    </row>
    <row r="57" spans="2:10" x14ac:dyDescent="0.25">
      <c r="B57" s="141" t="s">
        <v>50</v>
      </c>
      <c r="C57" s="87"/>
      <c r="D57" s="87"/>
      <c r="E57" s="87"/>
      <c r="F57" s="25"/>
      <c r="G57" s="25"/>
      <c r="H57" s="25"/>
      <c r="I57" s="25"/>
      <c r="J57" s="25"/>
    </row>
    <row r="58" spans="2:10" x14ac:dyDescent="0.25">
      <c r="B58" s="141"/>
      <c r="C58" s="87"/>
      <c r="D58" s="87"/>
      <c r="E58" s="87"/>
      <c r="F58" s="25"/>
      <c r="G58" s="25"/>
      <c r="H58" s="25"/>
      <c r="I58" s="25"/>
      <c r="J58" s="25"/>
    </row>
    <row r="59" spans="2:10" x14ac:dyDescent="0.25">
      <c r="B59" s="48" t="s">
        <v>34</v>
      </c>
      <c r="C59" s="95"/>
      <c r="D59" s="95"/>
      <c r="E59" s="96">
        <v>30</v>
      </c>
      <c r="F59" s="25"/>
      <c r="G59" s="25"/>
      <c r="H59" s="25"/>
      <c r="I59" s="25"/>
      <c r="J59" s="25"/>
    </row>
    <row r="60" spans="2:10" x14ac:dyDescent="0.25">
      <c r="B60" s="25" t="s">
        <v>33</v>
      </c>
      <c r="C60" s="25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97" t="s">
        <v>35</v>
      </c>
      <c r="C61" s="97"/>
      <c r="D61" s="97"/>
      <c r="E61" s="98">
        <f>+E59*E60</f>
        <v>300</v>
      </c>
      <c r="F61" s="25"/>
      <c r="G61" s="25"/>
      <c r="H61" s="25"/>
      <c r="I61" s="25"/>
      <c r="J61" s="25"/>
    </row>
    <row r="62" spans="2:10" x14ac:dyDescent="0.25">
      <c r="B62" s="141"/>
      <c r="C62" s="87"/>
      <c r="D62" s="87"/>
      <c r="E62" s="87"/>
      <c r="F62" s="25"/>
      <c r="G62" s="25"/>
      <c r="H62" s="25"/>
      <c r="I62" s="25"/>
      <c r="J62" s="25"/>
    </row>
    <row r="63" spans="2:10" x14ac:dyDescent="0.25">
      <c r="B63" s="87"/>
      <c r="C63" s="87"/>
      <c r="D63" s="87"/>
      <c r="E63" s="99" t="s">
        <v>49</v>
      </c>
      <c r="F63" s="25"/>
      <c r="G63" s="25"/>
      <c r="H63" s="25"/>
      <c r="I63" s="25"/>
      <c r="J63" s="25"/>
    </row>
    <row r="64" spans="2:10" x14ac:dyDescent="0.25">
      <c r="B64" s="25" t="s">
        <v>47</v>
      </c>
      <c r="C64" s="25"/>
      <c r="D64" s="73">
        <f>+C75</f>
        <v>100</v>
      </c>
      <c r="E64" s="100">
        <f>+D64/$D$66</f>
        <v>0.25</v>
      </c>
      <c r="F64" s="25"/>
      <c r="G64" s="25"/>
      <c r="H64" s="25"/>
      <c r="I64" s="25"/>
      <c r="J64" s="25"/>
    </row>
    <row r="65" spans="2:10" x14ac:dyDescent="0.25">
      <c r="B65" s="87" t="s">
        <v>31</v>
      </c>
      <c r="C65" s="87"/>
      <c r="D65" s="101">
        <f>+E61</f>
        <v>300</v>
      </c>
      <c r="E65" s="100">
        <f>+D65/$D$66</f>
        <v>0.75</v>
      </c>
      <c r="F65" s="25"/>
      <c r="G65" s="25"/>
      <c r="H65" s="25"/>
      <c r="I65" s="25"/>
      <c r="J65" s="25"/>
    </row>
    <row r="66" spans="2:10" x14ac:dyDescent="0.25">
      <c r="B66" s="97" t="s">
        <v>48</v>
      </c>
      <c r="C66" s="97"/>
      <c r="D66" s="98">
        <f>SUM(D64:D65)</f>
        <v>400</v>
      </c>
      <c r="E66" s="102">
        <f>+D66/D$66</f>
        <v>1</v>
      </c>
      <c r="F66" s="25"/>
      <c r="G66" s="25"/>
      <c r="H66" s="25"/>
      <c r="I66" s="25"/>
      <c r="J66" s="25"/>
    </row>
    <row r="67" spans="2:10" x14ac:dyDescent="0.25">
      <c r="B67" s="25"/>
      <c r="C67" s="25"/>
      <c r="D67" s="25"/>
      <c r="E67" s="25"/>
      <c r="F67" s="25"/>
      <c r="G67" s="25"/>
      <c r="H67" s="25"/>
      <c r="I67" s="25"/>
      <c r="J67" s="25"/>
    </row>
    <row r="68" spans="2:10" x14ac:dyDescent="0.25">
      <c r="B68" s="141" t="s">
        <v>67</v>
      </c>
      <c r="C68" s="87"/>
      <c r="D68" s="87"/>
      <c r="E68" s="87"/>
      <c r="F68" s="87"/>
      <c r="G68" s="87"/>
      <c r="H68" s="87"/>
      <c r="I68" s="87"/>
      <c r="J68" s="87"/>
    </row>
    <row r="69" spans="2:10" x14ac:dyDescent="0.25">
      <c r="B69" s="141"/>
      <c r="C69" s="87"/>
      <c r="D69" s="87"/>
      <c r="E69" s="87"/>
      <c r="F69" s="87"/>
      <c r="G69" s="87"/>
      <c r="H69" s="87"/>
      <c r="I69" s="87"/>
      <c r="J69" s="87"/>
    </row>
    <row r="70" spans="2:10" x14ac:dyDescent="0.25">
      <c r="B70" s="87"/>
      <c r="C70" s="103" t="s">
        <v>60</v>
      </c>
      <c r="D70" s="103" t="s">
        <v>56</v>
      </c>
      <c r="E70" s="103" t="s">
        <v>57</v>
      </c>
      <c r="F70" s="87"/>
      <c r="G70" s="87"/>
      <c r="H70" s="87"/>
      <c r="I70" s="87"/>
      <c r="J70" s="87"/>
    </row>
    <row r="71" spans="2:10" x14ac:dyDescent="0.25">
      <c r="B71" s="87" t="s">
        <v>52</v>
      </c>
      <c r="C71" s="142">
        <v>10</v>
      </c>
      <c r="D71" s="104">
        <v>6.0000000000000005E-2</v>
      </c>
      <c r="E71" s="104">
        <v>0.05</v>
      </c>
      <c r="F71" s="87"/>
      <c r="G71" s="87"/>
      <c r="H71" s="87"/>
      <c r="I71" s="87"/>
      <c r="J71" s="87"/>
    </row>
    <row r="72" spans="2:10" x14ac:dyDescent="0.25">
      <c r="B72" s="87" t="s">
        <v>53</v>
      </c>
      <c r="C72" s="143">
        <v>20</v>
      </c>
      <c r="D72" s="88">
        <v>6.9999999999999993E-2</v>
      </c>
      <c r="E72" s="88">
        <v>6.0000000000000005E-2</v>
      </c>
      <c r="F72" s="87"/>
      <c r="G72" s="87"/>
      <c r="H72" s="87"/>
      <c r="I72" s="87"/>
      <c r="J72" s="87"/>
    </row>
    <row r="73" spans="2:10" x14ac:dyDescent="0.25">
      <c r="B73" s="87" t="s">
        <v>54</v>
      </c>
      <c r="C73" s="143">
        <v>40</v>
      </c>
      <c r="D73" s="88">
        <v>0.09</v>
      </c>
      <c r="E73" s="88">
        <v>0.08</v>
      </c>
      <c r="F73" s="87"/>
      <c r="G73" s="87"/>
      <c r="H73" s="87"/>
      <c r="I73" s="87"/>
      <c r="J73" s="87"/>
    </row>
    <row r="74" spans="2:10" x14ac:dyDescent="0.25">
      <c r="B74" s="25" t="s">
        <v>55</v>
      </c>
      <c r="C74" s="144">
        <v>30</v>
      </c>
      <c r="D74" s="88">
        <v>0.11</v>
      </c>
      <c r="E74" s="88">
        <v>9.9999999999999992E-2</v>
      </c>
      <c r="F74" s="87"/>
      <c r="G74" s="87"/>
      <c r="H74" s="87"/>
      <c r="I74" s="87"/>
      <c r="J74" s="87"/>
    </row>
    <row r="75" spans="2:10" x14ac:dyDescent="0.25">
      <c r="B75" s="36" t="s">
        <v>72</v>
      </c>
      <c r="C75" s="145">
        <f>SUM(C71:C74)</f>
        <v>100</v>
      </c>
      <c r="D75" s="88"/>
      <c r="E75" s="88"/>
      <c r="F75" s="87"/>
      <c r="G75" s="87"/>
      <c r="H75" s="87"/>
      <c r="I75" s="87"/>
      <c r="J75" s="87"/>
    </row>
    <row r="76" spans="2:10" x14ac:dyDescent="0.25">
      <c r="B76" s="87"/>
      <c r="C76" s="87"/>
      <c r="D76" s="87"/>
      <c r="E76" s="87"/>
      <c r="F76" s="87"/>
      <c r="G76" s="87"/>
      <c r="H76" s="87"/>
      <c r="I76" s="87"/>
      <c r="J76" s="87"/>
    </row>
    <row r="77" spans="2:10" x14ac:dyDescent="0.25">
      <c r="B77" s="36" t="s">
        <v>58</v>
      </c>
      <c r="C77" s="62"/>
      <c r="D77" s="105">
        <f>+SUMPRODUCT(D71:D74,$C$71:$C$74)/SUM($C$71:$C$74)</f>
        <v>8.8999999999999982E-2</v>
      </c>
      <c r="E77" s="106">
        <f>+SUMPRODUCT(E71:E74,$C$71:$C$74)/SUM($C$71:$C$74)</f>
        <v>7.9000000000000001E-2</v>
      </c>
      <c r="F77" s="87"/>
      <c r="G77" s="87"/>
      <c r="H77" s="87"/>
      <c r="I77" s="87"/>
      <c r="J77" s="87"/>
    </row>
    <row r="78" spans="2:10" x14ac:dyDescent="0.25">
      <c r="B78" s="25" t="s">
        <v>1</v>
      </c>
      <c r="C78" s="87"/>
      <c r="D78" s="107">
        <f>+$E$24</f>
        <v>0.2</v>
      </c>
      <c r="E78" s="107">
        <f>+$E$24</f>
        <v>0.2</v>
      </c>
      <c r="F78" s="87"/>
      <c r="G78" s="87"/>
      <c r="H78" s="87"/>
      <c r="I78" s="87"/>
      <c r="J78" s="87"/>
    </row>
    <row r="79" spans="2:10" x14ac:dyDescent="0.25">
      <c r="B79" s="36" t="s">
        <v>59</v>
      </c>
      <c r="C79" s="62"/>
      <c r="D79" s="105">
        <f>+D77*(1-D78)</f>
        <v>7.1199999999999986E-2</v>
      </c>
      <c r="E79" s="108">
        <f>+E77*(1-E78)</f>
        <v>6.3200000000000006E-2</v>
      </c>
      <c r="F79" s="87"/>
      <c r="G79" s="87"/>
      <c r="H79" s="87"/>
      <c r="I79" s="87"/>
      <c r="J79" s="87"/>
    </row>
    <row r="80" spans="2:10" x14ac:dyDescent="0.25">
      <c r="B80" s="87"/>
      <c r="C80" s="87"/>
      <c r="D80" s="87"/>
      <c r="E80" s="87"/>
      <c r="F80" s="87"/>
      <c r="G80" s="87"/>
      <c r="H80" s="87"/>
      <c r="I80" s="87"/>
      <c r="J80" s="87"/>
    </row>
    <row r="81" spans="2:23" x14ac:dyDescent="0.25">
      <c r="B81" s="141" t="s">
        <v>68</v>
      </c>
      <c r="C81" s="87"/>
      <c r="D81" s="87"/>
      <c r="E81" s="87"/>
      <c r="F81" s="87"/>
      <c r="G81" s="87"/>
      <c r="H81" s="87"/>
      <c r="I81" s="87"/>
      <c r="J81" s="87"/>
    </row>
    <row r="82" spans="2:23" ht="15.75" thickBot="1" x14ac:dyDescent="0.3">
      <c r="B82" s="87"/>
      <c r="C82" s="87"/>
      <c r="D82" s="87"/>
      <c r="E82" s="87"/>
      <c r="F82" s="87"/>
      <c r="G82" s="87"/>
      <c r="H82" s="87"/>
      <c r="I82" s="87"/>
      <c r="J82" s="87"/>
      <c r="M82" s="49" t="s">
        <v>65</v>
      </c>
      <c r="N82" s="50"/>
      <c r="O82" s="50"/>
      <c r="P82" s="50"/>
      <c r="Q82" s="50"/>
      <c r="R82" s="50"/>
      <c r="S82" s="50"/>
      <c r="T82" s="50"/>
      <c r="U82" s="50"/>
    </row>
    <row r="83" spans="2:23" x14ac:dyDescent="0.25">
      <c r="B83" s="95" t="s">
        <v>46</v>
      </c>
      <c r="C83" s="87"/>
      <c r="D83" s="87"/>
      <c r="E83" s="88">
        <v>0.03</v>
      </c>
      <c r="F83" s="87"/>
      <c r="G83" s="87"/>
      <c r="H83" s="87"/>
      <c r="I83" s="87"/>
      <c r="J83" s="87"/>
      <c r="T83" s="221" t="s">
        <v>51</v>
      </c>
    </row>
    <row r="84" spans="2:23" ht="15" customHeight="1" x14ac:dyDescent="0.25">
      <c r="B84" s="87" t="s">
        <v>45</v>
      </c>
      <c r="C84" s="87"/>
      <c r="D84" s="87"/>
      <c r="E84" s="109">
        <v>1.5</v>
      </c>
      <c r="F84" s="87"/>
      <c r="G84" s="87"/>
      <c r="H84" s="87"/>
      <c r="I84" s="87"/>
      <c r="J84" s="87"/>
      <c r="M84" s="226" t="s">
        <v>44</v>
      </c>
      <c r="N84" s="221" t="s">
        <v>38</v>
      </c>
      <c r="O84" s="227" t="s">
        <v>46</v>
      </c>
      <c r="P84" s="221"/>
      <c r="Q84" s="54" t="s">
        <v>40</v>
      </c>
      <c r="R84" s="227" t="s">
        <v>45</v>
      </c>
      <c r="S84" s="221" t="s">
        <v>42</v>
      </c>
      <c r="T84" s="221"/>
    </row>
    <row r="85" spans="2:23" x14ac:dyDescent="0.25">
      <c r="B85" s="87" t="s">
        <v>51</v>
      </c>
      <c r="C85" s="87"/>
      <c r="D85" s="87"/>
      <c r="E85" s="88">
        <v>0.06</v>
      </c>
      <c r="F85" s="87"/>
      <c r="G85" s="87"/>
      <c r="H85" s="87"/>
      <c r="I85" s="87"/>
      <c r="J85" s="87"/>
      <c r="M85" s="226"/>
      <c r="N85" s="221"/>
      <c r="O85" s="227"/>
      <c r="P85" s="221"/>
      <c r="Q85" s="54"/>
      <c r="R85" s="227"/>
      <c r="S85" s="221"/>
      <c r="T85" s="221"/>
    </row>
    <row r="86" spans="2:23" x14ac:dyDescent="0.25">
      <c r="B86" s="87"/>
      <c r="C86" s="87"/>
      <c r="D86" s="87"/>
      <c r="E86" s="87"/>
      <c r="F86" s="87"/>
      <c r="G86" s="87"/>
      <c r="H86" s="87"/>
      <c r="I86" s="87"/>
      <c r="J86" s="87"/>
    </row>
    <row r="87" spans="2:23" x14ac:dyDescent="0.25">
      <c r="B87" s="36" t="s">
        <v>43</v>
      </c>
      <c r="C87" s="62"/>
      <c r="D87" s="62"/>
      <c r="E87" s="106">
        <f>+E83+E84*E85</f>
        <v>0.12</v>
      </c>
      <c r="F87" s="87"/>
      <c r="G87" s="87"/>
      <c r="H87" s="87"/>
      <c r="I87" s="87"/>
      <c r="J87" s="87"/>
      <c r="M87" s="20">
        <f>+E87</f>
        <v>0.12</v>
      </c>
      <c r="N87" s="1" t="s">
        <v>38</v>
      </c>
      <c r="O87" s="224">
        <f>+E83</f>
        <v>0.03</v>
      </c>
      <c r="P87" s="225"/>
      <c r="Q87" s="1" t="s">
        <v>40</v>
      </c>
      <c r="R87" s="71">
        <f>+E84</f>
        <v>1.5</v>
      </c>
      <c r="S87" s="1" t="s">
        <v>42</v>
      </c>
      <c r="T87" s="20">
        <f>+E85</f>
        <v>0.06</v>
      </c>
    </row>
    <row r="88" spans="2:23" x14ac:dyDescent="0.25">
      <c r="B88" s="87"/>
      <c r="C88" s="87"/>
      <c r="D88" s="87"/>
      <c r="E88" s="87"/>
      <c r="F88" s="87"/>
      <c r="G88" s="87"/>
      <c r="H88" s="87"/>
      <c r="I88" s="87"/>
      <c r="J88" s="87"/>
    </row>
    <row r="89" spans="2:23" x14ac:dyDescent="0.25">
      <c r="B89" s="141" t="s">
        <v>69</v>
      </c>
      <c r="C89" s="87"/>
      <c r="D89" s="87"/>
      <c r="E89" s="87"/>
      <c r="F89" s="87"/>
      <c r="G89" s="87"/>
      <c r="H89" s="87"/>
      <c r="I89" s="87"/>
      <c r="J89" s="87"/>
    </row>
    <row r="90" spans="2:23" ht="15.75" thickBot="1" x14ac:dyDescent="0.3">
      <c r="B90" s="87"/>
      <c r="C90" s="87"/>
      <c r="D90" s="87"/>
      <c r="E90" s="87"/>
      <c r="F90" s="87"/>
      <c r="G90" s="87"/>
      <c r="H90" s="87"/>
      <c r="I90" s="87"/>
      <c r="J90" s="87"/>
      <c r="M90" s="49" t="s">
        <v>66</v>
      </c>
      <c r="N90" s="50"/>
      <c r="O90" s="50"/>
      <c r="P90" s="50"/>
      <c r="Q90" s="50"/>
      <c r="R90" s="50"/>
      <c r="S90" s="50"/>
      <c r="T90" s="50"/>
      <c r="U90" s="50"/>
      <c r="V90" s="50"/>
      <c r="W90" s="50"/>
    </row>
    <row r="91" spans="2:23" ht="15" customHeight="1" x14ac:dyDescent="0.25">
      <c r="B91" s="87" t="s">
        <v>61</v>
      </c>
      <c r="C91" s="87"/>
      <c r="D91" s="87"/>
      <c r="E91" s="110">
        <f>+E64</f>
        <v>0.25</v>
      </c>
      <c r="F91" s="87"/>
      <c r="G91" s="87"/>
      <c r="H91" s="87"/>
      <c r="I91" s="87"/>
      <c r="J91" s="87"/>
      <c r="R91" s="221" t="s">
        <v>59</v>
      </c>
    </row>
    <row r="92" spans="2:23" x14ac:dyDescent="0.25">
      <c r="B92" s="87" t="s">
        <v>62</v>
      </c>
      <c r="C92" s="87"/>
      <c r="D92" s="87"/>
      <c r="E92" s="110">
        <f>+E65</f>
        <v>0.75</v>
      </c>
      <c r="F92" s="87"/>
      <c r="G92" s="87"/>
      <c r="H92" s="87"/>
      <c r="I92" s="87"/>
      <c r="J92" s="87"/>
      <c r="M92" s="226" t="s">
        <v>17</v>
      </c>
      <c r="N92" s="221" t="s">
        <v>38</v>
      </c>
      <c r="O92" s="51" t="s">
        <v>39</v>
      </c>
      <c r="P92" s="51"/>
      <c r="Q92" s="221" t="s">
        <v>42</v>
      </c>
      <c r="R92" s="221"/>
      <c r="S92" s="221" t="s">
        <v>40</v>
      </c>
      <c r="T92" s="51" t="s">
        <v>77</v>
      </c>
      <c r="U92" s="51"/>
      <c r="V92" s="221" t="s">
        <v>42</v>
      </c>
      <c r="W92" s="221" t="s">
        <v>43</v>
      </c>
    </row>
    <row r="93" spans="2:23" x14ac:dyDescent="0.25">
      <c r="B93" s="87"/>
      <c r="C93" s="87"/>
      <c r="D93" s="87"/>
      <c r="E93" s="87"/>
      <c r="F93" s="87"/>
      <c r="G93" s="87"/>
      <c r="H93" s="87"/>
      <c r="I93" s="87"/>
      <c r="J93" s="87"/>
      <c r="M93" s="226"/>
      <c r="N93" s="221"/>
      <c r="O93" s="52" t="s">
        <v>41</v>
      </c>
      <c r="P93" s="53"/>
      <c r="Q93" s="221"/>
      <c r="R93" s="221"/>
      <c r="S93" s="221"/>
      <c r="T93" s="52" t="s">
        <v>41</v>
      </c>
      <c r="U93" s="53"/>
      <c r="V93" s="221"/>
      <c r="W93" s="221"/>
    </row>
    <row r="94" spans="2:23" x14ac:dyDescent="0.25">
      <c r="B94" s="87" t="s">
        <v>59</v>
      </c>
      <c r="C94" s="87"/>
      <c r="D94" s="87"/>
      <c r="E94" s="107">
        <f>+E79</f>
        <v>6.3200000000000006E-2</v>
      </c>
      <c r="F94" s="87"/>
      <c r="G94" s="87"/>
      <c r="H94" s="87"/>
      <c r="I94" s="87"/>
      <c r="J94" s="87"/>
    </row>
    <row r="95" spans="2:23" x14ac:dyDescent="0.25">
      <c r="B95" s="87" t="s">
        <v>43</v>
      </c>
      <c r="C95" s="87"/>
      <c r="D95" s="87"/>
      <c r="E95" s="107">
        <f>+E87</f>
        <v>0.12</v>
      </c>
      <c r="F95" s="87"/>
      <c r="G95" s="87"/>
      <c r="H95" s="87"/>
      <c r="I95" s="87"/>
      <c r="J95" s="87"/>
      <c r="M95" s="20">
        <f>+E97</f>
        <v>0.10580000000000001</v>
      </c>
      <c r="N95" s="1" t="s">
        <v>38</v>
      </c>
      <c r="O95" s="222">
        <f>+E91</f>
        <v>0.25</v>
      </c>
      <c r="P95" s="223"/>
      <c r="Q95" s="1" t="s">
        <v>42</v>
      </c>
      <c r="R95" s="20">
        <f>+E94</f>
        <v>6.3200000000000006E-2</v>
      </c>
      <c r="S95" s="1" t="s">
        <v>40</v>
      </c>
      <c r="T95" s="222">
        <f>+E92</f>
        <v>0.75</v>
      </c>
      <c r="U95" s="223"/>
      <c r="V95" s="1" t="s">
        <v>42</v>
      </c>
      <c r="W95" s="20">
        <f>+E95</f>
        <v>0.12</v>
      </c>
    </row>
    <row r="96" spans="2:23" x14ac:dyDescent="0.25">
      <c r="B96" s="87"/>
      <c r="C96" s="87"/>
      <c r="D96" s="87"/>
      <c r="E96" s="87"/>
      <c r="F96" s="87"/>
      <c r="G96" s="87"/>
      <c r="H96" s="87"/>
      <c r="I96" s="87"/>
      <c r="J96" s="87"/>
    </row>
    <row r="97" spans="2:10" x14ac:dyDescent="0.25">
      <c r="B97" s="36" t="s">
        <v>17</v>
      </c>
      <c r="C97" s="62"/>
      <c r="D97" s="62"/>
      <c r="E97" s="106">
        <f>+E91*E94+E92*E95</f>
        <v>0.10580000000000001</v>
      </c>
      <c r="F97" s="87"/>
      <c r="G97" s="87"/>
      <c r="H97" s="87"/>
      <c r="I97" s="87"/>
      <c r="J97" s="87"/>
    </row>
    <row r="100" spans="2:10" ht="15.75" thickBot="1" x14ac:dyDescent="0.3">
      <c r="B100" s="49" t="s">
        <v>74</v>
      </c>
      <c r="C100" s="50"/>
      <c r="D100" s="50"/>
      <c r="E100" s="50"/>
      <c r="F100" s="50"/>
      <c r="G100" s="50"/>
      <c r="H100" s="50"/>
      <c r="I100" s="50"/>
      <c r="J100" s="50"/>
    </row>
    <row r="102" spans="2:10" x14ac:dyDescent="0.25">
      <c r="B102" t="s">
        <v>71</v>
      </c>
      <c r="E102" s="78"/>
    </row>
    <row r="103" spans="2:10" x14ac:dyDescent="0.25">
      <c r="B103" t="s">
        <v>73</v>
      </c>
      <c r="E103" s="81">
        <v>50</v>
      </c>
    </row>
    <row r="105" spans="2:10" x14ac:dyDescent="0.25">
      <c r="B105" s="75" t="s">
        <v>70</v>
      </c>
      <c r="C105" s="76"/>
      <c r="D105" s="76"/>
      <c r="E105" s="77"/>
      <c r="G105" s="75" t="s">
        <v>16</v>
      </c>
      <c r="H105" s="76"/>
      <c r="I105" s="76"/>
      <c r="J105" s="77"/>
    </row>
    <row r="107" spans="2:10" x14ac:dyDescent="0.25">
      <c r="B107" s="29" t="s">
        <v>26</v>
      </c>
      <c r="C107" s="19"/>
      <c r="D107" s="19"/>
      <c r="E107" s="45"/>
      <c r="G107" s="29" t="s">
        <v>26</v>
      </c>
      <c r="H107" s="19"/>
      <c r="I107" s="19"/>
      <c r="J107" s="45"/>
    </row>
    <row r="108" spans="2:10" x14ac:dyDescent="0.25">
      <c r="B108" t="s">
        <v>36</v>
      </c>
      <c r="E108" s="82"/>
      <c r="G108" t="s">
        <v>36</v>
      </c>
      <c r="J108" s="82"/>
    </row>
    <row r="109" spans="2:10" x14ac:dyDescent="0.25">
      <c r="B109" s="2" t="s">
        <v>30</v>
      </c>
      <c r="C109" s="2"/>
      <c r="D109" s="2"/>
      <c r="E109" s="83"/>
      <c r="G109" s="2" t="s">
        <v>30</v>
      </c>
      <c r="H109" s="2"/>
      <c r="I109" s="2"/>
      <c r="J109" s="83"/>
    </row>
    <row r="110" spans="2:10" x14ac:dyDescent="0.25">
      <c r="B110" s="29" t="s">
        <v>31</v>
      </c>
      <c r="C110" s="35"/>
      <c r="D110" s="35"/>
      <c r="E110" s="45"/>
      <c r="F110" s="18"/>
      <c r="G110" s="29" t="s">
        <v>31</v>
      </c>
      <c r="H110" s="35"/>
      <c r="I110" s="35"/>
      <c r="J110" s="45"/>
    </row>
    <row r="111" spans="2:10" x14ac:dyDescent="0.25">
      <c r="B111" s="25" t="s">
        <v>33</v>
      </c>
      <c r="E111" s="82"/>
      <c r="G111" s="25" t="s">
        <v>33</v>
      </c>
      <c r="J111" s="82"/>
    </row>
    <row r="112" spans="2:10" x14ac:dyDescent="0.25">
      <c r="B112" s="36" t="s">
        <v>32</v>
      </c>
      <c r="C112" s="35"/>
      <c r="D112" s="35"/>
      <c r="E112" s="46"/>
      <c r="G112" s="36" t="s">
        <v>32</v>
      </c>
      <c r="H112" s="35"/>
      <c r="I112" s="35"/>
      <c r="J112" s="46"/>
    </row>
  </sheetData>
  <mergeCells count="16">
    <mergeCell ref="M92:M93"/>
    <mergeCell ref="N92:N93"/>
    <mergeCell ref="Q92:Q93"/>
    <mergeCell ref="S92:S93"/>
    <mergeCell ref="T83:T85"/>
    <mergeCell ref="M84:M85"/>
    <mergeCell ref="N84:N85"/>
    <mergeCell ref="O84:P85"/>
    <mergeCell ref="R84:R85"/>
    <mergeCell ref="S84:S85"/>
    <mergeCell ref="V92:V93"/>
    <mergeCell ref="W92:W93"/>
    <mergeCell ref="O95:P95"/>
    <mergeCell ref="T95:U95"/>
    <mergeCell ref="O87:P87"/>
    <mergeCell ref="R91:R9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06D8C-16CB-4630-9D50-A0FE39E9077E}">
  <dimension ref="B1:W114"/>
  <sheetViews>
    <sheetView showGridLines="0" workbookViewId="0"/>
  </sheetViews>
  <sheetFormatPr defaultRowHeight="15" outlineLevelRow="1" x14ac:dyDescent="0.25"/>
  <cols>
    <col min="1" max="1" width="3.7109375" style="87" customWidth="1"/>
    <col min="2" max="2" width="11.85546875" style="87" bestFit="1" customWidth="1"/>
    <col min="3" max="10" width="11.140625" style="87" customWidth="1"/>
    <col min="11" max="16384" width="9.140625" style="87"/>
  </cols>
  <sheetData>
    <row r="1" spans="2:10" ht="15.75" thickBot="1" x14ac:dyDescent="0.3">
      <c r="B1" s="49" t="s">
        <v>63</v>
      </c>
      <c r="C1" s="94"/>
      <c r="D1" s="94"/>
      <c r="E1" s="94"/>
      <c r="F1" s="94"/>
      <c r="G1" s="94"/>
      <c r="H1" s="94"/>
      <c r="I1" s="94"/>
      <c r="J1" s="94"/>
    </row>
    <row r="2" spans="2:10" x14ac:dyDescent="0.25">
      <c r="E2" s="122"/>
    </row>
    <row r="3" spans="2:10" x14ac:dyDescent="0.25">
      <c r="E3" s="123" t="s">
        <v>12</v>
      </c>
      <c r="F3" s="124">
        <v>1</v>
      </c>
      <c r="G3" s="124">
        <f>+F3+1</f>
        <v>2</v>
      </c>
      <c r="H3" s="124">
        <f t="shared" ref="H3:J3" si="0">+G3+1</f>
        <v>3</v>
      </c>
      <c r="I3" s="124">
        <f t="shared" si="0"/>
        <v>4</v>
      </c>
      <c r="J3" s="124">
        <f t="shared" si="0"/>
        <v>5</v>
      </c>
    </row>
    <row r="4" spans="2:10" x14ac:dyDescent="0.25">
      <c r="B4" s="87" t="s">
        <v>2</v>
      </c>
      <c r="E4" s="125">
        <v>85</v>
      </c>
      <c r="F4" s="91">
        <f>+E4*(1+F5)</f>
        <v>95.2</v>
      </c>
      <c r="G4" s="91">
        <f>+F4*(1+G5)</f>
        <v>104.72000000000001</v>
      </c>
      <c r="H4" s="91">
        <f t="shared" ref="H4:J4" si="1">+G4*(1+H5)</f>
        <v>113.09760000000003</v>
      </c>
      <c r="I4" s="91">
        <f t="shared" si="1"/>
        <v>119.88345600000004</v>
      </c>
      <c r="J4" s="91">
        <f t="shared" si="1"/>
        <v>124.67879424000004</v>
      </c>
    </row>
    <row r="5" spans="2:10" s="137" customFormat="1" x14ac:dyDescent="0.25">
      <c r="B5" s="137" t="s">
        <v>3</v>
      </c>
      <c r="E5" s="126"/>
      <c r="F5" s="119">
        <v>0.12</v>
      </c>
      <c r="G5" s="120">
        <f>+F5-0.02</f>
        <v>9.9999999999999992E-2</v>
      </c>
      <c r="H5" s="120">
        <f t="shared" ref="H5:J5" si="2">+G5-0.02</f>
        <v>7.9999999999999988E-2</v>
      </c>
      <c r="I5" s="120">
        <f t="shared" si="2"/>
        <v>5.9999999999999984E-2</v>
      </c>
      <c r="J5" s="120">
        <f t="shared" si="2"/>
        <v>3.999999999999998E-2</v>
      </c>
    </row>
    <row r="6" spans="2:10" x14ac:dyDescent="0.25">
      <c r="E6" s="127"/>
    </row>
    <row r="7" spans="2:10" x14ac:dyDescent="0.25">
      <c r="B7" s="87" t="s">
        <v>0</v>
      </c>
      <c r="E7" s="128">
        <v>25.25</v>
      </c>
      <c r="F7" s="91">
        <f>+F8*F4</f>
        <v>26.180000000000003</v>
      </c>
      <c r="G7" s="91">
        <f t="shared" ref="G7:J7" si="3">+G8*G4</f>
        <v>29.059800000000006</v>
      </c>
      <c r="H7" s="91">
        <f t="shared" si="3"/>
        <v>31.667328000000012</v>
      </c>
      <c r="I7" s="91">
        <f t="shared" si="3"/>
        <v>33.867076320000017</v>
      </c>
      <c r="J7" s="91">
        <f t="shared" si="3"/>
        <v>35.533456358400016</v>
      </c>
    </row>
    <row r="8" spans="2:10" s="137" customFormat="1" x14ac:dyDescent="0.25">
      <c r="B8" s="137" t="s">
        <v>4</v>
      </c>
      <c r="E8" s="129">
        <f>+E7/E$4</f>
        <v>0.29705882352941176</v>
      </c>
      <c r="F8" s="119">
        <v>0.27500000000000002</v>
      </c>
      <c r="G8" s="120">
        <f>+F8+0.0025</f>
        <v>0.27750000000000002</v>
      </c>
      <c r="H8" s="120">
        <f t="shared" ref="H8:J8" si="4">+G8+0.0025</f>
        <v>0.28000000000000003</v>
      </c>
      <c r="I8" s="120">
        <f t="shared" si="4"/>
        <v>0.28250000000000003</v>
      </c>
      <c r="J8" s="120">
        <f t="shared" si="4"/>
        <v>0.28500000000000003</v>
      </c>
    </row>
    <row r="9" spans="2:10" x14ac:dyDescent="0.25">
      <c r="E9" s="127"/>
    </row>
    <row r="10" spans="2:10" x14ac:dyDescent="0.25">
      <c r="B10" s="87" t="s">
        <v>27</v>
      </c>
      <c r="E10" s="128">
        <f>+E7+E16</f>
        <v>28.65</v>
      </c>
      <c r="F10" s="91">
        <f>+F7+F16</f>
        <v>29.988000000000003</v>
      </c>
      <c r="G10" s="91">
        <f t="shared" ref="G10:J10" si="5">+G7+G16</f>
        <v>33.510400000000004</v>
      </c>
      <c r="H10" s="91">
        <f t="shared" si="5"/>
        <v>36.756720000000016</v>
      </c>
      <c r="I10" s="91">
        <f t="shared" si="5"/>
        <v>39.561540480000019</v>
      </c>
      <c r="J10" s="91">
        <f t="shared" si="5"/>
        <v>41.767396070400018</v>
      </c>
    </row>
    <row r="11" spans="2:10" x14ac:dyDescent="0.25">
      <c r="B11" s="137" t="s">
        <v>4</v>
      </c>
      <c r="E11" s="129">
        <f>+E10/E$4</f>
        <v>0.33705882352941174</v>
      </c>
      <c r="F11" s="120">
        <f t="shared" ref="F11:J11" si="6">+F10/F$4</f>
        <v>0.315</v>
      </c>
      <c r="G11" s="120">
        <f t="shared" si="6"/>
        <v>0.32</v>
      </c>
      <c r="H11" s="120">
        <f t="shared" si="6"/>
        <v>0.32500000000000007</v>
      </c>
      <c r="I11" s="120">
        <f t="shared" si="6"/>
        <v>0.33000000000000007</v>
      </c>
      <c r="J11" s="120">
        <f t="shared" si="6"/>
        <v>0.33500000000000002</v>
      </c>
    </row>
    <row r="12" spans="2:10" x14ac:dyDescent="0.25">
      <c r="E12" s="127"/>
      <c r="F12" s="166"/>
    </row>
    <row r="13" spans="2:10" ht="15" customHeight="1" x14ac:dyDescent="0.25">
      <c r="B13" s="87" t="s">
        <v>9</v>
      </c>
      <c r="E13" s="128">
        <v>4.25</v>
      </c>
      <c r="F13" s="91">
        <f>+F14*F4</f>
        <v>4.7600000000000007</v>
      </c>
      <c r="G13" s="91">
        <f t="shared" ref="G13:J13" si="7">+G14*G4</f>
        <v>5.2360000000000007</v>
      </c>
      <c r="H13" s="91">
        <f t="shared" si="7"/>
        <v>5.6548800000000021</v>
      </c>
      <c r="I13" s="91">
        <f t="shared" si="7"/>
        <v>5.9941728000000021</v>
      </c>
      <c r="J13" s="91">
        <f t="shared" si="7"/>
        <v>6.2339397120000024</v>
      </c>
    </row>
    <row r="14" spans="2:10" s="137" customFormat="1" ht="15" customHeight="1" x14ac:dyDescent="0.25">
      <c r="B14" s="137" t="s">
        <v>10</v>
      </c>
      <c r="E14" s="129">
        <f>+E13/E$4</f>
        <v>0.05</v>
      </c>
      <c r="F14" s="119">
        <v>0.05</v>
      </c>
      <c r="G14" s="47">
        <f>+F14</f>
        <v>0.05</v>
      </c>
      <c r="H14" s="47">
        <f t="shared" ref="H14:J14" si="8">+G14</f>
        <v>0.05</v>
      </c>
      <c r="I14" s="47">
        <f t="shared" si="8"/>
        <v>0.05</v>
      </c>
      <c r="J14" s="47">
        <f t="shared" si="8"/>
        <v>0.05</v>
      </c>
    </row>
    <row r="15" spans="2:10" x14ac:dyDescent="0.25">
      <c r="E15" s="127"/>
    </row>
    <row r="16" spans="2:10" x14ac:dyDescent="0.25">
      <c r="B16" s="87" t="s">
        <v>14</v>
      </c>
      <c r="E16" s="128">
        <v>3.4</v>
      </c>
      <c r="F16" s="91">
        <f>+F17*F4</f>
        <v>3.8080000000000003</v>
      </c>
      <c r="G16" s="91">
        <f t="shared" ref="G16:J16" si="9">+G17*G4</f>
        <v>4.4506000000000006</v>
      </c>
      <c r="H16" s="91">
        <f t="shared" si="9"/>
        <v>5.0893920000000019</v>
      </c>
      <c r="I16" s="91">
        <f t="shared" si="9"/>
        <v>5.6944641600000026</v>
      </c>
      <c r="J16" s="91">
        <f t="shared" si="9"/>
        <v>6.2339397120000033</v>
      </c>
    </row>
    <row r="17" spans="2:10" s="137" customFormat="1" x14ac:dyDescent="0.25">
      <c r="B17" s="137" t="s">
        <v>10</v>
      </c>
      <c r="E17" s="129">
        <f>+E16/E$4</f>
        <v>0.04</v>
      </c>
      <c r="F17" s="119">
        <v>0.04</v>
      </c>
      <c r="G17" s="120">
        <f>+F17+0.0025</f>
        <v>4.2500000000000003E-2</v>
      </c>
      <c r="H17" s="120">
        <f t="shared" ref="H17:J17" si="10">+G17+0.0025</f>
        <v>4.5000000000000005E-2</v>
      </c>
      <c r="I17" s="120">
        <f t="shared" si="10"/>
        <v>4.7500000000000007E-2</v>
      </c>
      <c r="J17" s="120">
        <f t="shared" si="10"/>
        <v>5.000000000000001E-2</v>
      </c>
    </row>
    <row r="18" spans="2:10" x14ac:dyDescent="0.25">
      <c r="E18" s="127"/>
    </row>
    <row r="19" spans="2:10" x14ac:dyDescent="0.25">
      <c r="B19" s="87" t="s">
        <v>11</v>
      </c>
      <c r="E19" s="128">
        <v>4.25</v>
      </c>
      <c r="F19" s="91">
        <f>+F20*F4</f>
        <v>4.7600000000000007</v>
      </c>
      <c r="G19" s="91">
        <f t="shared" ref="G19:J19" si="11">+G20*G4</f>
        <v>5.2360000000000007</v>
      </c>
      <c r="H19" s="91">
        <f t="shared" si="11"/>
        <v>5.6548800000000021</v>
      </c>
      <c r="I19" s="91">
        <f t="shared" si="11"/>
        <v>5.9941728000000021</v>
      </c>
      <c r="J19" s="91">
        <f t="shared" si="11"/>
        <v>6.2339397120000024</v>
      </c>
    </row>
    <row r="20" spans="2:10" s="137" customFormat="1" x14ac:dyDescent="0.25">
      <c r="B20" s="137" t="s">
        <v>10</v>
      </c>
      <c r="E20" s="130">
        <f>+E19/E$4</f>
        <v>0.05</v>
      </c>
      <c r="F20" s="119">
        <v>0.05</v>
      </c>
      <c r="G20" s="119">
        <v>0.05</v>
      </c>
      <c r="H20" s="119">
        <v>0.05</v>
      </c>
      <c r="I20" s="119">
        <v>0.05</v>
      </c>
      <c r="J20" s="119">
        <v>0.05</v>
      </c>
    </row>
    <row r="22" spans="2:10" ht="15.75" thickBot="1" x14ac:dyDescent="0.3">
      <c r="B22" s="49" t="s">
        <v>64</v>
      </c>
      <c r="C22" s="94"/>
      <c r="D22" s="94"/>
      <c r="E22" s="94"/>
      <c r="F22" s="94"/>
      <c r="G22" s="94"/>
      <c r="H22" s="94"/>
      <c r="I22" s="94"/>
      <c r="J22" s="94"/>
    </row>
    <row r="24" spans="2:10" x14ac:dyDescent="0.25">
      <c r="B24" s="87" t="s">
        <v>13</v>
      </c>
      <c r="E24" s="131">
        <v>0.2</v>
      </c>
    </row>
    <row r="25" spans="2:10" x14ac:dyDescent="0.25">
      <c r="B25" s="87" t="s">
        <v>17</v>
      </c>
      <c r="E25" s="138">
        <f>+E97</f>
        <v>0.10580000000000001</v>
      </c>
    </row>
    <row r="26" spans="2:10" x14ac:dyDescent="0.25">
      <c r="E26" s="132"/>
    </row>
    <row r="27" spans="2:10" x14ac:dyDescent="0.25">
      <c r="E27" s="88"/>
      <c r="F27" s="133">
        <v>1</v>
      </c>
      <c r="G27" s="134">
        <f>+F27+1</f>
        <v>2</v>
      </c>
      <c r="H27" s="134">
        <f t="shared" ref="H27:J27" si="12">+G27+1</f>
        <v>3</v>
      </c>
      <c r="I27" s="134">
        <f t="shared" si="12"/>
        <v>4</v>
      </c>
      <c r="J27" s="134">
        <f t="shared" si="12"/>
        <v>5</v>
      </c>
    </row>
    <row r="28" spans="2:10" x14ac:dyDescent="0.25">
      <c r="B28" s="87" t="s">
        <v>0</v>
      </c>
      <c r="F28" s="89">
        <f>+F7</f>
        <v>26.180000000000003</v>
      </c>
      <c r="G28" s="89">
        <f>+G7</f>
        <v>29.059800000000006</v>
      </c>
      <c r="H28" s="89">
        <f>+H7</f>
        <v>31.667328000000012</v>
      </c>
      <c r="I28" s="89">
        <f>+I7</f>
        <v>33.867076320000017</v>
      </c>
      <c r="J28" s="89">
        <f>+J7</f>
        <v>35.533456358400016</v>
      </c>
    </row>
    <row r="29" spans="2:10" x14ac:dyDescent="0.25">
      <c r="B29" s="135" t="s">
        <v>5</v>
      </c>
      <c r="C29" s="135"/>
      <c r="D29" s="135"/>
      <c r="E29" s="135"/>
      <c r="F29" s="115">
        <f>-F28*$E$24</f>
        <v>-5.2360000000000007</v>
      </c>
      <c r="G29" s="115">
        <f t="shared" ref="G29:J29" si="13">-G28*$E$24</f>
        <v>-5.8119600000000018</v>
      </c>
      <c r="H29" s="115">
        <f t="shared" si="13"/>
        <v>-6.3334656000000029</v>
      </c>
      <c r="I29" s="115">
        <f t="shared" si="13"/>
        <v>-6.773415264000004</v>
      </c>
      <c r="J29" s="115">
        <f t="shared" si="13"/>
        <v>-7.1066912716800035</v>
      </c>
    </row>
    <row r="30" spans="2:10" x14ac:dyDescent="0.25">
      <c r="B30" s="135" t="s">
        <v>7</v>
      </c>
      <c r="C30" s="135"/>
      <c r="D30" s="135"/>
      <c r="E30" s="135"/>
      <c r="F30" s="115">
        <f>+F16</f>
        <v>3.8080000000000003</v>
      </c>
      <c r="G30" s="115">
        <f>+G16</f>
        <v>4.4506000000000006</v>
      </c>
      <c r="H30" s="115">
        <f>+H16</f>
        <v>5.0893920000000019</v>
      </c>
      <c r="I30" s="115">
        <f>+I16</f>
        <v>5.6944641600000026</v>
      </c>
      <c r="J30" s="115">
        <f>+J16</f>
        <v>6.2339397120000033</v>
      </c>
    </row>
    <row r="31" spans="2:10" x14ac:dyDescent="0.25">
      <c r="B31" s="135" t="s">
        <v>6</v>
      </c>
      <c r="C31" s="135"/>
      <c r="D31" s="135"/>
      <c r="E31" s="135"/>
      <c r="F31" s="115">
        <f>+E19-F19</f>
        <v>-0.51000000000000068</v>
      </c>
      <c r="G31" s="115">
        <f>+F19-G19</f>
        <v>-0.47599999999999998</v>
      </c>
      <c r="H31" s="115">
        <f>+G19-H19</f>
        <v>-0.41888000000000147</v>
      </c>
      <c r="I31" s="115">
        <f>+H19-I19</f>
        <v>-0.33929279999999995</v>
      </c>
      <c r="J31" s="115">
        <f>+I19-J19</f>
        <v>-0.23976691200000033</v>
      </c>
    </row>
    <row r="32" spans="2:10" x14ac:dyDescent="0.25">
      <c r="B32" s="136" t="s">
        <v>8</v>
      </c>
      <c r="C32" s="136"/>
      <c r="D32" s="136"/>
      <c r="E32" s="136"/>
      <c r="F32" s="116">
        <f>-F13</f>
        <v>-4.7600000000000007</v>
      </c>
      <c r="G32" s="116">
        <f>-G13</f>
        <v>-5.2360000000000007</v>
      </c>
      <c r="H32" s="116">
        <f>-H13</f>
        <v>-5.6548800000000021</v>
      </c>
      <c r="I32" s="116">
        <f>-I13</f>
        <v>-5.9941728000000021</v>
      </c>
      <c r="J32" s="116">
        <f>-J13</f>
        <v>-6.2339397120000024</v>
      </c>
    </row>
    <row r="33" spans="2:10" s="117" customFormat="1" x14ac:dyDescent="0.25">
      <c r="B33" s="97" t="s">
        <v>15</v>
      </c>
      <c r="C33" s="97"/>
      <c r="D33" s="97"/>
      <c r="E33" s="97"/>
      <c r="F33" s="86">
        <f>SUM(F28:F32)</f>
        <v>19.481999999999999</v>
      </c>
      <c r="G33" s="86">
        <f t="shared" ref="G33:J33" si="14">SUM(G28:G32)</f>
        <v>21.986440000000005</v>
      </c>
      <c r="H33" s="86">
        <f t="shared" si="14"/>
        <v>24.349494400000008</v>
      </c>
      <c r="I33" s="86">
        <f t="shared" si="14"/>
        <v>26.454659616000008</v>
      </c>
      <c r="J33" s="86">
        <f t="shared" si="14"/>
        <v>28.186998174720017</v>
      </c>
    </row>
    <row r="34" spans="2:10" s="117" customFormat="1" x14ac:dyDescent="0.25">
      <c r="B34" s="26" t="s">
        <v>22</v>
      </c>
      <c r="F34" s="85">
        <f>+F33/(1+$E$25)^F27</f>
        <v>17.618014107433535</v>
      </c>
      <c r="G34" s="85">
        <f t="shared" ref="G34:J34" si="15">+G33/(1+$E$25)^G27</f>
        <v>17.980499146200998</v>
      </c>
      <c r="H34" s="85">
        <f t="shared" si="15"/>
        <v>18.007780611369586</v>
      </c>
      <c r="I34" s="85">
        <f t="shared" si="15"/>
        <v>17.692770150449146</v>
      </c>
      <c r="J34" s="85">
        <f t="shared" si="15"/>
        <v>17.047704127460779</v>
      </c>
    </row>
    <row r="36" spans="2:10" x14ac:dyDescent="0.25">
      <c r="B36" s="87" t="s">
        <v>23</v>
      </c>
      <c r="E36" s="121">
        <f>+SUM(F34:J34)</f>
        <v>88.346768142914044</v>
      </c>
    </row>
    <row r="38" spans="2:10" ht="15.75" thickBot="1" x14ac:dyDescent="0.3">
      <c r="B38" s="49" t="s">
        <v>76</v>
      </c>
      <c r="C38" s="94"/>
      <c r="D38" s="94"/>
      <c r="E38" s="94"/>
      <c r="F38" s="94"/>
      <c r="G38" s="94"/>
      <c r="H38" s="94"/>
      <c r="I38" s="94"/>
      <c r="J38" s="94"/>
    </row>
    <row r="40" spans="2:10" x14ac:dyDescent="0.25">
      <c r="B40" s="114" t="s">
        <v>70</v>
      </c>
      <c r="C40" s="112"/>
      <c r="D40" s="112"/>
      <c r="E40" s="113"/>
      <c r="G40" s="114" t="s">
        <v>16</v>
      </c>
      <c r="H40" s="112"/>
      <c r="I40" s="112"/>
      <c r="J40" s="113"/>
    </row>
    <row r="41" spans="2:10" x14ac:dyDescent="0.25">
      <c r="B41" s="25"/>
      <c r="C41" s="25"/>
      <c r="D41" s="25"/>
      <c r="E41" s="25"/>
      <c r="I41" s="25"/>
    </row>
    <row r="42" spans="2:10" x14ac:dyDescent="0.25">
      <c r="B42" s="87" t="s">
        <v>18</v>
      </c>
      <c r="E42" s="88">
        <v>0.03</v>
      </c>
      <c r="G42" s="87" t="s">
        <v>28</v>
      </c>
      <c r="J42" s="89">
        <f>+J10</f>
        <v>41.767396070400018</v>
      </c>
    </row>
    <row r="43" spans="2:10" x14ac:dyDescent="0.25">
      <c r="B43" s="87" t="s">
        <v>19</v>
      </c>
      <c r="E43" s="89">
        <f>+J33</f>
        <v>28.186998174720017</v>
      </c>
      <c r="G43" s="87" t="s">
        <v>75</v>
      </c>
      <c r="J43" s="90">
        <v>13</v>
      </c>
    </row>
    <row r="45" spans="2:10" x14ac:dyDescent="0.25">
      <c r="B45" s="87" t="s">
        <v>29</v>
      </c>
      <c r="E45" s="89">
        <f>+(E43*(1+E42)/(E25-E42))</f>
        <v>383.01593825806884</v>
      </c>
      <c r="G45" s="87" t="s">
        <v>29</v>
      </c>
      <c r="J45" s="89">
        <f>+J42*J43</f>
        <v>542.97614891520027</v>
      </c>
    </row>
    <row r="46" spans="2:10" hidden="1" outlineLevel="1" x14ac:dyDescent="0.25"/>
    <row r="47" spans="2:10" ht="18" hidden="1" outlineLevel="1" x14ac:dyDescent="0.35">
      <c r="C47" s="139" t="s">
        <v>21</v>
      </c>
    </row>
    <row r="48" spans="2:10" hidden="1" outlineLevel="1" x14ac:dyDescent="0.25">
      <c r="C48" s="140" t="s">
        <v>20</v>
      </c>
    </row>
    <row r="49" spans="2:10" collapsed="1" x14ac:dyDescent="0.25">
      <c r="B49" s="87" t="s">
        <v>25</v>
      </c>
      <c r="E49" s="89">
        <f>+E45/(1+$E$25)^$J$27</f>
        <v>231.65086083488924</v>
      </c>
      <c r="G49" s="87" t="s">
        <v>25</v>
      </c>
      <c r="J49" s="89">
        <f>+J45/(1+$E$25)^$J$27</f>
        <v>328.39597454106564</v>
      </c>
    </row>
    <row r="51" spans="2:10" x14ac:dyDescent="0.25">
      <c r="B51" s="87" t="s">
        <v>23</v>
      </c>
      <c r="E51" s="91">
        <f>+E36</f>
        <v>88.346768142914044</v>
      </c>
      <c r="G51" s="87" t="s">
        <v>23</v>
      </c>
      <c r="J51" s="91">
        <f>+$E$36</f>
        <v>88.346768142914044</v>
      </c>
    </row>
    <row r="52" spans="2:10" x14ac:dyDescent="0.25">
      <c r="B52" s="87" t="s">
        <v>24</v>
      </c>
      <c r="E52" s="91">
        <f>+E49</f>
        <v>231.65086083488924</v>
      </c>
      <c r="G52" s="87" t="s">
        <v>24</v>
      </c>
      <c r="J52" s="91">
        <f>+J49</f>
        <v>328.39597454106564</v>
      </c>
    </row>
    <row r="53" spans="2:10" x14ac:dyDescent="0.25">
      <c r="B53" s="36" t="s">
        <v>26</v>
      </c>
      <c r="C53" s="92"/>
      <c r="D53" s="92"/>
      <c r="E53" s="93">
        <f>+E51+E52</f>
        <v>319.99762897780329</v>
      </c>
      <c r="G53" s="36" t="s">
        <v>26</v>
      </c>
      <c r="H53" s="92"/>
      <c r="I53" s="92"/>
      <c r="J53" s="93">
        <f>+J51+J52</f>
        <v>416.74274268397971</v>
      </c>
    </row>
    <row r="55" spans="2:10" ht="15.75" thickBot="1" x14ac:dyDescent="0.3">
      <c r="B55" s="49" t="s">
        <v>37</v>
      </c>
      <c r="C55" s="94"/>
      <c r="D55" s="94"/>
      <c r="E55" s="94"/>
      <c r="F55" s="94"/>
      <c r="G55" s="94"/>
      <c r="H55" s="94"/>
      <c r="I55" s="94"/>
      <c r="J55" s="94"/>
    </row>
    <row r="56" spans="2:10" x14ac:dyDescent="0.25">
      <c r="B56" s="25"/>
      <c r="C56" s="25"/>
      <c r="D56" s="25"/>
      <c r="E56" s="25"/>
      <c r="F56" s="25"/>
      <c r="G56" s="25"/>
      <c r="H56" s="25"/>
      <c r="I56" s="25"/>
      <c r="J56" s="25"/>
    </row>
    <row r="57" spans="2:10" x14ac:dyDescent="0.25">
      <c r="B57" s="141" t="s">
        <v>50</v>
      </c>
      <c r="F57" s="25"/>
      <c r="G57" s="25"/>
      <c r="H57" s="25"/>
      <c r="I57" s="25"/>
      <c r="J57" s="25"/>
    </row>
    <row r="58" spans="2:10" x14ac:dyDescent="0.25">
      <c r="B58" s="141"/>
      <c r="F58" s="25"/>
      <c r="G58" s="25"/>
      <c r="H58" s="25"/>
      <c r="I58" s="25"/>
      <c r="J58" s="25"/>
    </row>
    <row r="59" spans="2:10" x14ac:dyDescent="0.25">
      <c r="B59" s="48" t="s">
        <v>34</v>
      </c>
      <c r="C59" s="95"/>
      <c r="D59" s="95"/>
      <c r="E59" s="96">
        <v>30</v>
      </c>
      <c r="F59" s="25"/>
      <c r="G59" s="25"/>
      <c r="H59" s="25"/>
      <c r="I59" s="25"/>
      <c r="J59" s="25"/>
    </row>
    <row r="60" spans="2:10" x14ac:dyDescent="0.25">
      <c r="B60" s="25" t="s">
        <v>33</v>
      </c>
      <c r="C60" s="25"/>
      <c r="D60" s="25"/>
      <c r="E60" s="74">
        <v>10</v>
      </c>
      <c r="F60" s="25"/>
      <c r="G60" s="25"/>
      <c r="H60" s="25"/>
      <c r="I60" s="25"/>
      <c r="J60" s="25"/>
    </row>
    <row r="61" spans="2:10" x14ac:dyDescent="0.25">
      <c r="B61" s="97" t="s">
        <v>35</v>
      </c>
      <c r="C61" s="97"/>
      <c r="D61" s="97"/>
      <c r="E61" s="98">
        <f>+E59*E60</f>
        <v>300</v>
      </c>
      <c r="F61" s="25"/>
      <c r="G61" s="25"/>
      <c r="H61" s="25"/>
      <c r="I61" s="25"/>
      <c r="J61" s="25"/>
    </row>
    <row r="62" spans="2:10" x14ac:dyDescent="0.25">
      <c r="B62" s="141"/>
      <c r="F62" s="25"/>
      <c r="G62" s="25"/>
      <c r="H62" s="25"/>
      <c r="I62" s="25"/>
      <c r="J62" s="25"/>
    </row>
    <row r="63" spans="2:10" x14ac:dyDescent="0.25">
      <c r="E63" s="99" t="s">
        <v>49</v>
      </c>
      <c r="F63" s="25"/>
      <c r="G63" s="25"/>
      <c r="H63" s="25"/>
      <c r="I63" s="25"/>
      <c r="J63" s="25"/>
    </row>
    <row r="64" spans="2:10" x14ac:dyDescent="0.25">
      <c r="B64" s="25" t="s">
        <v>47</v>
      </c>
      <c r="C64" s="25"/>
      <c r="D64" s="73">
        <f>+C75</f>
        <v>100</v>
      </c>
      <c r="E64" s="100">
        <f>+D64/$D$66</f>
        <v>0.25</v>
      </c>
      <c r="F64" s="25"/>
      <c r="G64" s="25"/>
      <c r="H64" s="25"/>
      <c r="I64" s="25"/>
      <c r="J64" s="25"/>
    </row>
    <row r="65" spans="2:10" x14ac:dyDescent="0.25">
      <c r="B65" s="87" t="s">
        <v>31</v>
      </c>
      <c r="D65" s="101">
        <f>+E61</f>
        <v>300</v>
      </c>
      <c r="E65" s="100">
        <f>+D65/$D$66</f>
        <v>0.75</v>
      </c>
      <c r="F65" s="25"/>
      <c r="G65" s="25"/>
      <c r="H65" s="25"/>
      <c r="I65" s="25"/>
      <c r="J65" s="25"/>
    </row>
    <row r="66" spans="2:10" x14ac:dyDescent="0.25">
      <c r="B66" s="97" t="s">
        <v>48</v>
      </c>
      <c r="C66" s="97"/>
      <c r="D66" s="98">
        <f>SUM(D64:D65)</f>
        <v>400</v>
      </c>
      <c r="E66" s="102">
        <f>+D66/D$66</f>
        <v>1</v>
      </c>
      <c r="F66" s="25"/>
      <c r="G66" s="25"/>
      <c r="H66" s="25"/>
      <c r="I66" s="25"/>
      <c r="J66" s="25"/>
    </row>
    <row r="67" spans="2:10" x14ac:dyDescent="0.25">
      <c r="B67" s="25"/>
      <c r="C67" s="25"/>
      <c r="D67" s="25"/>
      <c r="E67" s="25"/>
      <c r="F67" s="25"/>
      <c r="G67" s="25"/>
      <c r="H67" s="25"/>
      <c r="I67" s="25"/>
      <c r="J67" s="25"/>
    </row>
    <row r="68" spans="2:10" x14ac:dyDescent="0.25">
      <c r="B68" s="141" t="s">
        <v>67</v>
      </c>
    </row>
    <row r="69" spans="2:10" x14ac:dyDescent="0.25">
      <c r="B69" s="141"/>
    </row>
    <row r="70" spans="2:10" x14ac:dyDescent="0.25">
      <c r="C70" s="103" t="s">
        <v>60</v>
      </c>
      <c r="D70" s="103" t="s">
        <v>56</v>
      </c>
      <c r="E70" s="103" t="s">
        <v>57</v>
      </c>
    </row>
    <row r="71" spans="2:10" x14ac:dyDescent="0.25">
      <c r="B71" s="87" t="s">
        <v>52</v>
      </c>
      <c r="C71" s="142">
        <v>10</v>
      </c>
      <c r="D71" s="104">
        <v>6.0000000000000005E-2</v>
      </c>
      <c r="E71" s="104">
        <v>0.05</v>
      </c>
    </row>
    <row r="72" spans="2:10" x14ac:dyDescent="0.25">
      <c r="B72" s="87" t="s">
        <v>53</v>
      </c>
      <c r="C72" s="143">
        <v>20</v>
      </c>
      <c r="D72" s="88">
        <v>6.9999999999999993E-2</v>
      </c>
      <c r="E72" s="88">
        <v>6.0000000000000005E-2</v>
      </c>
    </row>
    <row r="73" spans="2:10" x14ac:dyDescent="0.25">
      <c r="B73" s="87" t="s">
        <v>54</v>
      </c>
      <c r="C73" s="143">
        <v>40</v>
      </c>
      <c r="D73" s="88">
        <v>0.09</v>
      </c>
      <c r="E73" s="88">
        <v>0.08</v>
      </c>
    </row>
    <row r="74" spans="2:10" x14ac:dyDescent="0.25">
      <c r="B74" s="25" t="s">
        <v>55</v>
      </c>
      <c r="C74" s="144">
        <v>30</v>
      </c>
      <c r="D74" s="88">
        <v>0.11</v>
      </c>
      <c r="E74" s="88">
        <v>9.9999999999999992E-2</v>
      </c>
    </row>
    <row r="75" spans="2:10" x14ac:dyDescent="0.25">
      <c r="B75" s="36" t="s">
        <v>72</v>
      </c>
      <c r="C75" s="145">
        <f>SUM(C71:C74)</f>
        <v>100</v>
      </c>
      <c r="D75" s="88"/>
      <c r="E75" s="88"/>
    </row>
    <row r="77" spans="2:10" x14ac:dyDescent="0.25">
      <c r="B77" s="36" t="s">
        <v>58</v>
      </c>
      <c r="C77" s="62"/>
      <c r="D77" s="105">
        <f>+SUMPRODUCT(D71:D74,$C$71:$C$74)/SUM($C$71:$C$74)</f>
        <v>8.8999999999999982E-2</v>
      </c>
      <c r="E77" s="106">
        <f>+SUMPRODUCT(E71:E74,$C$71:$C$74)/SUM($C$71:$C$74)</f>
        <v>7.9000000000000001E-2</v>
      </c>
    </row>
    <row r="78" spans="2:10" x14ac:dyDescent="0.25">
      <c r="B78" s="25" t="s">
        <v>1</v>
      </c>
      <c r="D78" s="107">
        <f>+$E$24</f>
        <v>0.2</v>
      </c>
      <c r="E78" s="107">
        <f>+$E$24</f>
        <v>0.2</v>
      </c>
    </row>
    <row r="79" spans="2:10" x14ac:dyDescent="0.25">
      <c r="B79" s="36" t="s">
        <v>59</v>
      </c>
      <c r="C79" s="62"/>
      <c r="D79" s="105">
        <f>+D77*(1-D78)</f>
        <v>7.1199999999999986E-2</v>
      </c>
      <c r="E79" s="106">
        <f>+E77*(1-E78)</f>
        <v>6.3200000000000006E-2</v>
      </c>
    </row>
    <row r="81" spans="2:23" x14ac:dyDescent="0.25">
      <c r="B81" s="141" t="s">
        <v>68</v>
      </c>
    </row>
    <row r="82" spans="2:23" ht="15.75" thickBot="1" x14ac:dyDescent="0.3">
      <c r="M82" s="49" t="s">
        <v>65</v>
      </c>
      <c r="N82" s="94"/>
      <c r="O82" s="94"/>
      <c r="P82" s="94"/>
      <c r="Q82" s="94"/>
      <c r="R82" s="94"/>
      <c r="S82" s="94"/>
      <c r="T82" s="94"/>
      <c r="U82" s="94"/>
    </row>
    <row r="83" spans="2:23" x14ac:dyDescent="0.25">
      <c r="B83" s="95" t="s">
        <v>46</v>
      </c>
      <c r="E83" s="88">
        <v>0.03</v>
      </c>
      <c r="T83" s="230" t="s">
        <v>51</v>
      </c>
    </row>
    <row r="84" spans="2:23" ht="15" customHeight="1" x14ac:dyDescent="0.25">
      <c r="B84" s="87" t="s">
        <v>45</v>
      </c>
      <c r="E84" s="109">
        <v>1.5</v>
      </c>
      <c r="M84" s="231" t="s">
        <v>44</v>
      </c>
      <c r="N84" s="230" t="s">
        <v>38</v>
      </c>
      <c r="O84" s="232" t="s">
        <v>46</v>
      </c>
      <c r="P84" s="230"/>
      <c r="Q84" s="146" t="s">
        <v>40</v>
      </c>
      <c r="R84" s="232" t="s">
        <v>45</v>
      </c>
      <c r="S84" s="230" t="s">
        <v>42</v>
      </c>
      <c r="T84" s="230"/>
    </row>
    <row r="85" spans="2:23" x14ac:dyDescent="0.25">
      <c r="B85" s="87" t="s">
        <v>51</v>
      </c>
      <c r="E85" s="88">
        <v>0.06</v>
      </c>
      <c r="M85" s="231"/>
      <c r="N85" s="230"/>
      <c r="O85" s="232"/>
      <c r="P85" s="230"/>
      <c r="Q85" s="146"/>
      <c r="R85" s="232"/>
      <c r="S85" s="230"/>
      <c r="T85" s="230"/>
    </row>
    <row r="87" spans="2:23" x14ac:dyDescent="0.25">
      <c r="B87" s="36" t="s">
        <v>43</v>
      </c>
      <c r="C87" s="62"/>
      <c r="D87" s="62"/>
      <c r="E87" s="106">
        <f>+E83+E84*E85</f>
        <v>0.12</v>
      </c>
      <c r="M87" s="147">
        <f>+E87</f>
        <v>0.12</v>
      </c>
      <c r="N87" s="148" t="s">
        <v>38</v>
      </c>
      <c r="O87" s="233">
        <f>+E83</f>
        <v>0.03</v>
      </c>
      <c r="P87" s="229"/>
      <c r="Q87" s="148" t="s">
        <v>40</v>
      </c>
      <c r="R87" s="149">
        <f>+E84</f>
        <v>1.5</v>
      </c>
      <c r="S87" s="148" t="s">
        <v>42</v>
      </c>
      <c r="T87" s="147">
        <f>+E85</f>
        <v>0.06</v>
      </c>
    </row>
    <row r="89" spans="2:23" x14ac:dyDescent="0.25">
      <c r="B89" s="141" t="s">
        <v>69</v>
      </c>
    </row>
    <row r="90" spans="2:23" ht="15.75" thickBot="1" x14ac:dyDescent="0.3">
      <c r="M90" s="49" t="s">
        <v>66</v>
      </c>
      <c r="N90" s="94"/>
      <c r="O90" s="94"/>
      <c r="P90" s="94"/>
      <c r="Q90" s="94"/>
      <c r="R90" s="94"/>
      <c r="S90" s="94"/>
      <c r="T90" s="94"/>
      <c r="U90" s="94"/>
      <c r="V90" s="94"/>
      <c r="W90" s="94"/>
    </row>
    <row r="91" spans="2:23" ht="15" customHeight="1" x14ac:dyDescent="0.25">
      <c r="B91" s="87" t="s">
        <v>61</v>
      </c>
      <c r="E91" s="110">
        <f>+E64</f>
        <v>0.25</v>
      </c>
      <c r="R91" s="230" t="s">
        <v>59</v>
      </c>
    </row>
    <row r="92" spans="2:23" x14ac:dyDescent="0.25">
      <c r="B92" s="87" t="s">
        <v>62</v>
      </c>
      <c r="E92" s="110">
        <f>+E65</f>
        <v>0.75</v>
      </c>
      <c r="M92" s="231" t="s">
        <v>17</v>
      </c>
      <c r="N92" s="230" t="s">
        <v>38</v>
      </c>
      <c r="O92" s="150" t="s">
        <v>39</v>
      </c>
      <c r="P92" s="150"/>
      <c r="Q92" s="230" t="s">
        <v>42</v>
      </c>
      <c r="R92" s="230"/>
      <c r="S92" s="230" t="s">
        <v>40</v>
      </c>
      <c r="T92" s="150" t="s">
        <v>77</v>
      </c>
      <c r="U92" s="150"/>
      <c r="V92" s="230" t="s">
        <v>42</v>
      </c>
      <c r="W92" s="230" t="s">
        <v>43</v>
      </c>
    </row>
    <row r="93" spans="2:23" x14ac:dyDescent="0.25">
      <c r="M93" s="231"/>
      <c r="N93" s="230"/>
      <c r="O93" s="151" t="s">
        <v>41</v>
      </c>
      <c r="P93" s="152"/>
      <c r="Q93" s="230"/>
      <c r="R93" s="230"/>
      <c r="S93" s="230"/>
      <c r="T93" s="151" t="s">
        <v>41</v>
      </c>
      <c r="U93" s="152"/>
      <c r="V93" s="230"/>
      <c r="W93" s="230"/>
    </row>
    <row r="94" spans="2:23" x14ac:dyDescent="0.25">
      <c r="B94" s="87" t="s">
        <v>59</v>
      </c>
      <c r="E94" s="107">
        <f>+E79</f>
        <v>6.3200000000000006E-2</v>
      </c>
    </row>
    <row r="95" spans="2:23" x14ac:dyDescent="0.25">
      <c r="B95" s="87" t="s">
        <v>43</v>
      </c>
      <c r="E95" s="107">
        <f>+E87</f>
        <v>0.12</v>
      </c>
      <c r="M95" s="147">
        <f>+E97</f>
        <v>0.10580000000000001</v>
      </c>
      <c r="N95" s="148" t="s">
        <v>38</v>
      </c>
      <c r="O95" s="228">
        <f>+E91</f>
        <v>0.25</v>
      </c>
      <c r="P95" s="229"/>
      <c r="Q95" s="148" t="s">
        <v>42</v>
      </c>
      <c r="R95" s="147">
        <f>+E94</f>
        <v>6.3200000000000006E-2</v>
      </c>
      <c r="S95" s="148" t="s">
        <v>40</v>
      </c>
      <c r="T95" s="228">
        <f>+E92</f>
        <v>0.75</v>
      </c>
      <c r="U95" s="229"/>
      <c r="V95" s="148" t="s">
        <v>42</v>
      </c>
      <c r="W95" s="147">
        <f>+E95</f>
        <v>0.12</v>
      </c>
    </row>
    <row r="97" spans="2:10" x14ac:dyDescent="0.25">
      <c r="B97" s="36" t="s">
        <v>17</v>
      </c>
      <c r="C97" s="62"/>
      <c r="D97" s="62"/>
      <c r="E97" s="106">
        <f>+E91*E94+E92*E95</f>
        <v>0.10580000000000001</v>
      </c>
    </row>
    <row r="100" spans="2:10" ht="15.75" thickBot="1" x14ac:dyDescent="0.3">
      <c r="B100" s="49" t="s">
        <v>74</v>
      </c>
      <c r="C100" s="94"/>
      <c r="D100" s="94"/>
      <c r="E100" s="94"/>
      <c r="F100" s="94"/>
      <c r="G100" s="94"/>
      <c r="H100" s="94"/>
      <c r="I100" s="94"/>
      <c r="J100" s="94"/>
    </row>
    <row r="102" spans="2:10" x14ac:dyDescent="0.25">
      <c r="B102" s="87" t="s">
        <v>71</v>
      </c>
      <c r="E102" s="111">
        <f>+D64</f>
        <v>100</v>
      </c>
    </row>
    <row r="103" spans="2:10" x14ac:dyDescent="0.25">
      <c r="B103" s="87" t="s">
        <v>73</v>
      </c>
      <c r="E103" s="81">
        <v>50</v>
      </c>
    </row>
    <row r="105" spans="2:10" x14ac:dyDescent="0.25">
      <c r="B105" s="114" t="s">
        <v>70</v>
      </c>
      <c r="C105" s="112"/>
      <c r="D105" s="112"/>
      <c r="E105" s="113"/>
      <c r="G105" s="114" t="s">
        <v>16</v>
      </c>
      <c r="H105" s="112"/>
      <c r="I105" s="112"/>
      <c r="J105" s="113"/>
    </row>
    <row r="107" spans="2:10" x14ac:dyDescent="0.25">
      <c r="B107" s="36" t="s">
        <v>26</v>
      </c>
      <c r="C107" s="92"/>
      <c r="D107" s="92"/>
      <c r="E107" s="93">
        <f>+E53</f>
        <v>319.99762897780329</v>
      </c>
      <c r="G107" s="36" t="s">
        <v>26</v>
      </c>
      <c r="H107" s="92"/>
      <c r="I107" s="92"/>
      <c r="J107" s="93">
        <f>+J53</f>
        <v>416.74274268397971</v>
      </c>
    </row>
    <row r="108" spans="2:10" x14ac:dyDescent="0.25">
      <c r="B108" s="87" t="s">
        <v>36</v>
      </c>
      <c r="E108" s="115">
        <f>-E102</f>
        <v>-100</v>
      </c>
      <c r="G108" s="87" t="s">
        <v>36</v>
      </c>
      <c r="J108" s="115">
        <f>+E108</f>
        <v>-100</v>
      </c>
    </row>
    <row r="109" spans="2:10" x14ac:dyDescent="0.25">
      <c r="B109" s="25" t="s">
        <v>30</v>
      </c>
      <c r="C109" s="25"/>
      <c r="D109" s="25"/>
      <c r="E109" s="116">
        <f>+E103</f>
        <v>50</v>
      </c>
      <c r="G109" s="25" t="s">
        <v>30</v>
      </c>
      <c r="H109" s="25"/>
      <c r="I109" s="25"/>
      <c r="J109" s="116">
        <f>+E109</f>
        <v>50</v>
      </c>
    </row>
    <row r="110" spans="2:10" x14ac:dyDescent="0.25">
      <c r="B110" s="36" t="s">
        <v>31</v>
      </c>
      <c r="C110" s="62"/>
      <c r="D110" s="62"/>
      <c r="E110" s="93">
        <f>SUM(E107:E109)</f>
        <v>269.99762897780329</v>
      </c>
      <c r="F110" s="117"/>
      <c r="G110" s="36" t="s">
        <v>31</v>
      </c>
      <c r="H110" s="62"/>
      <c r="I110" s="62"/>
      <c r="J110" s="93">
        <f>SUM(J107:J109)</f>
        <v>366.74274268397971</v>
      </c>
    </row>
    <row r="111" spans="2:10" x14ac:dyDescent="0.25">
      <c r="B111" s="25" t="s">
        <v>33</v>
      </c>
      <c r="E111" s="115">
        <f>+$E$60</f>
        <v>10</v>
      </c>
      <c r="G111" s="25" t="s">
        <v>33</v>
      </c>
      <c r="J111" s="115">
        <f>+$E$60</f>
        <v>10</v>
      </c>
    </row>
    <row r="112" spans="2:10" x14ac:dyDescent="0.25">
      <c r="B112" s="36" t="s">
        <v>32</v>
      </c>
      <c r="C112" s="62"/>
      <c r="D112" s="62"/>
      <c r="E112" s="118">
        <f>+E110/E111</f>
        <v>26.999762897780329</v>
      </c>
      <c r="G112" s="36" t="s">
        <v>32</v>
      </c>
      <c r="H112" s="62"/>
      <c r="I112" s="62"/>
      <c r="J112" s="118">
        <f>+J110/J111</f>
        <v>36.674274268397973</v>
      </c>
    </row>
    <row r="114" spans="5:5" x14ac:dyDescent="0.25">
      <c r="E114" s="122"/>
    </row>
  </sheetData>
  <mergeCells count="16">
    <mergeCell ref="O95:P95"/>
    <mergeCell ref="R91:R93"/>
    <mergeCell ref="T95:U95"/>
    <mergeCell ref="W92:W93"/>
    <mergeCell ref="M84:M85"/>
    <mergeCell ref="N84:N85"/>
    <mergeCell ref="R84:R85"/>
    <mergeCell ref="S84:S85"/>
    <mergeCell ref="O84:P85"/>
    <mergeCell ref="M92:M93"/>
    <mergeCell ref="N92:N93"/>
    <mergeCell ref="Q92:Q93"/>
    <mergeCell ref="S92:S93"/>
    <mergeCell ref="V92:V93"/>
    <mergeCell ref="O87:P87"/>
    <mergeCell ref="T83:T85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AFC6-540A-4D86-ABCC-D1294714FC96}">
  <dimension ref="B1:N10"/>
  <sheetViews>
    <sheetView showGridLines="0" zoomScale="160" zoomScaleNormal="160" workbookViewId="0">
      <selection activeCell="B10" sqref="B10"/>
    </sheetView>
  </sheetViews>
  <sheetFormatPr defaultRowHeight="15" x14ac:dyDescent="0.25"/>
  <cols>
    <col min="1" max="1" width="3.7109375" customWidth="1"/>
    <col min="10" max="10" width="9.140625" customWidth="1"/>
  </cols>
  <sheetData>
    <row r="1" spans="2:14" ht="15.75" thickBot="1" x14ac:dyDescent="0.3">
      <c r="B1" s="49" t="s">
        <v>107</v>
      </c>
      <c r="C1" s="49"/>
      <c r="D1" s="94"/>
      <c r="E1" s="94"/>
      <c r="F1" s="94"/>
      <c r="G1" s="94"/>
      <c r="H1" s="94"/>
      <c r="I1" s="25"/>
      <c r="J1" s="25"/>
      <c r="K1" s="25"/>
      <c r="L1" s="25"/>
      <c r="M1" s="25"/>
    </row>
    <row r="2" spans="2:14" x14ac:dyDescent="0.25">
      <c r="I2" s="2"/>
      <c r="J2" s="2"/>
      <c r="K2" s="2"/>
      <c r="L2" s="2"/>
      <c r="M2" s="2"/>
    </row>
    <row r="3" spans="2:14" x14ac:dyDescent="0.25">
      <c r="E3" s="170" t="s">
        <v>2</v>
      </c>
      <c r="F3" s="154"/>
      <c r="G3" s="154"/>
      <c r="H3" s="154" t="s">
        <v>27</v>
      </c>
    </row>
    <row r="4" spans="2:14" x14ac:dyDescent="0.25">
      <c r="E4" s="170" t="s">
        <v>96</v>
      </c>
      <c r="F4" s="153" t="s">
        <v>2</v>
      </c>
      <c r="G4" s="154" t="s">
        <v>27</v>
      </c>
      <c r="H4" s="154" t="s">
        <v>102</v>
      </c>
    </row>
    <row r="5" spans="2:14" x14ac:dyDescent="0.25">
      <c r="B5" t="s">
        <v>99</v>
      </c>
      <c r="E5" s="8">
        <v>0.2</v>
      </c>
      <c r="F5" s="180">
        <v>800</v>
      </c>
      <c r="G5" s="180">
        <v>96</v>
      </c>
      <c r="H5" s="201">
        <f>+G5/F5</f>
        <v>0.12</v>
      </c>
      <c r="N5" s="185" t="s">
        <v>103</v>
      </c>
    </row>
    <row r="6" spans="2:14" x14ac:dyDescent="0.25">
      <c r="B6" t="s">
        <v>93</v>
      </c>
      <c r="E6" s="8">
        <v>0.13</v>
      </c>
      <c r="F6" s="202">
        <v>106.17760617760618</v>
      </c>
      <c r="G6" s="202">
        <v>39.285714285714285</v>
      </c>
      <c r="H6" s="201">
        <f t="shared" ref="H6:H10" si="0">+G6/F6</f>
        <v>0.37</v>
      </c>
      <c r="N6" s="185" t="s">
        <v>105</v>
      </c>
    </row>
    <row r="7" spans="2:14" x14ac:dyDescent="0.25">
      <c r="B7" t="s">
        <v>100</v>
      </c>
      <c r="E7" s="8">
        <v>0.05</v>
      </c>
      <c r="F7" s="180">
        <v>185</v>
      </c>
      <c r="G7" s="180">
        <v>9.25</v>
      </c>
      <c r="H7" s="201">
        <f t="shared" si="0"/>
        <v>0.05</v>
      </c>
      <c r="N7" s="185" t="s">
        <v>106</v>
      </c>
    </row>
    <row r="8" spans="2:14" x14ac:dyDescent="0.25">
      <c r="B8" t="s">
        <v>94</v>
      </c>
      <c r="E8" s="8">
        <v>0.11</v>
      </c>
      <c r="F8" s="202">
        <v>136.36363636363635</v>
      </c>
      <c r="G8" s="202">
        <v>45</v>
      </c>
      <c r="H8" s="201">
        <f t="shared" si="0"/>
        <v>0.33000000000000007</v>
      </c>
      <c r="N8" s="185" t="s">
        <v>105</v>
      </c>
    </row>
    <row r="9" spans="2:14" x14ac:dyDescent="0.25">
      <c r="B9" t="s">
        <v>101</v>
      </c>
      <c r="E9" s="8">
        <v>0.4</v>
      </c>
      <c r="F9" s="202">
        <v>200</v>
      </c>
      <c r="G9" s="202">
        <v>80</v>
      </c>
      <c r="H9" s="201">
        <f t="shared" si="0"/>
        <v>0.4</v>
      </c>
      <c r="N9" s="185" t="s">
        <v>104</v>
      </c>
    </row>
    <row r="10" spans="2:14" x14ac:dyDescent="0.25">
      <c r="B10" t="s">
        <v>153</v>
      </c>
      <c r="E10" s="8">
        <v>0.09</v>
      </c>
      <c r="F10" s="202">
        <v>120.68965517241381</v>
      </c>
      <c r="G10" s="202">
        <v>35</v>
      </c>
      <c r="H10" s="201">
        <f t="shared" si="0"/>
        <v>0.28999999999999998</v>
      </c>
      <c r="N10" s="185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E5A1D-8629-4A76-A123-53A10404D8E4}">
  <dimension ref="B1:N43"/>
  <sheetViews>
    <sheetView showGridLines="0" workbookViewId="0"/>
  </sheetViews>
  <sheetFormatPr defaultRowHeight="15" x14ac:dyDescent="0.25"/>
  <cols>
    <col min="1" max="1" width="3.7109375" style="87" customWidth="1"/>
    <col min="2" max="2" width="11.85546875" style="87" bestFit="1" customWidth="1"/>
    <col min="3" max="3" width="11.85546875" style="87" customWidth="1"/>
    <col min="4" max="11" width="11.140625" style="87" customWidth="1"/>
    <col min="12" max="12" width="3.7109375" style="87" customWidth="1"/>
    <col min="13" max="16384" width="9.140625" style="87"/>
  </cols>
  <sheetData>
    <row r="1" spans="2:14" ht="15.75" thickBot="1" x14ac:dyDescent="0.3">
      <c r="B1" s="49" t="s">
        <v>85</v>
      </c>
      <c r="C1" s="49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x14ac:dyDescent="0.25">
      <c r="F2" s="122"/>
    </row>
    <row r="3" spans="2:14" x14ac:dyDescent="0.25">
      <c r="B3" s="4" t="s">
        <v>78</v>
      </c>
      <c r="C3" s="4"/>
      <c r="D3"/>
      <c r="E3"/>
      <c r="F3"/>
      <c r="G3"/>
      <c r="H3"/>
      <c r="I3"/>
      <c r="J3"/>
      <c r="K3"/>
      <c r="L3"/>
      <c r="M3"/>
      <c r="N3"/>
    </row>
    <row r="4" spans="2:14" x14ac:dyDescent="0.25">
      <c r="B4"/>
      <c r="C4"/>
      <c r="D4"/>
      <c r="E4"/>
      <c r="F4"/>
      <c r="G4"/>
      <c r="H4" s="170" t="s">
        <v>2</v>
      </c>
      <c r="I4"/>
      <c r="J4"/>
      <c r="K4" s="154" t="s">
        <v>27</v>
      </c>
      <c r="L4"/>
      <c r="M4" s="154" t="s">
        <v>95</v>
      </c>
      <c r="N4" s="154" t="s">
        <v>95</v>
      </c>
    </row>
    <row r="5" spans="2:14" s="25" customFormat="1" x14ac:dyDescent="0.25">
      <c r="B5" s="2"/>
      <c r="C5" s="2"/>
      <c r="D5" s="2"/>
      <c r="E5" s="168" t="s">
        <v>80</v>
      </c>
      <c r="F5" s="168" t="s">
        <v>81</v>
      </c>
      <c r="G5" s="169" t="s">
        <v>82</v>
      </c>
      <c r="H5" s="169" t="s">
        <v>96</v>
      </c>
      <c r="I5" s="168" t="s">
        <v>2</v>
      </c>
      <c r="J5" s="168" t="s">
        <v>27</v>
      </c>
      <c r="K5" s="168" t="s">
        <v>102</v>
      </c>
      <c r="L5" s="211"/>
      <c r="M5" s="168" t="s">
        <v>2</v>
      </c>
      <c r="N5" s="168" t="s">
        <v>27</v>
      </c>
    </row>
    <row r="6" spans="2:14" s="25" customFormat="1" ht="15" customHeight="1" x14ac:dyDescent="0.25">
      <c r="B6" s="218"/>
      <c r="C6" s="218"/>
      <c r="D6" s="2"/>
      <c r="E6" s="212"/>
      <c r="F6" s="213"/>
      <c r="G6" s="213"/>
      <c r="H6" s="219"/>
      <c r="I6" s="216"/>
      <c r="J6" s="216"/>
      <c r="K6" s="215"/>
      <c r="L6" s="214"/>
      <c r="M6" s="179"/>
      <c r="N6" s="179"/>
    </row>
    <row r="7" spans="2:14" ht="15" customHeight="1" x14ac:dyDescent="0.25">
      <c r="B7" s="28"/>
      <c r="C7" s="28"/>
      <c r="D7"/>
      <c r="E7" s="171"/>
      <c r="F7" s="172"/>
      <c r="G7" s="172"/>
      <c r="H7" s="220"/>
      <c r="I7" s="217"/>
      <c r="J7" s="217"/>
      <c r="K7" s="207"/>
      <c r="L7" s="155"/>
      <c r="M7" s="179"/>
      <c r="N7" s="179"/>
    </row>
    <row r="8" spans="2:14" ht="15" customHeight="1" x14ac:dyDescent="0.25">
      <c r="B8" s="28"/>
      <c r="C8" s="28"/>
      <c r="D8"/>
      <c r="E8" s="171"/>
      <c r="F8" s="172"/>
      <c r="G8" s="172"/>
      <c r="H8" s="220"/>
      <c r="I8" s="217"/>
      <c r="J8" s="217"/>
      <c r="K8" s="207"/>
      <c r="L8" s="155"/>
      <c r="M8" s="179"/>
      <c r="N8" s="179"/>
    </row>
    <row r="9" spans="2:14" x14ac:dyDescent="0.25">
      <c r="B9"/>
      <c r="C9"/>
      <c r="D9"/>
      <c r="E9"/>
      <c r="F9"/>
      <c r="G9"/>
      <c r="H9"/>
      <c r="I9"/>
      <c r="J9"/>
      <c r="K9"/>
      <c r="L9"/>
      <c r="M9"/>
      <c r="N9"/>
    </row>
    <row r="10" spans="2:14" x14ac:dyDescent="0.25">
      <c r="B10" s="156" t="s">
        <v>83</v>
      </c>
      <c r="C10" s="157"/>
      <c r="D10" s="157"/>
      <c r="E10" s="157"/>
      <c r="F10" s="157"/>
      <c r="G10" s="157"/>
      <c r="H10" s="157"/>
      <c r="I10" s="158" t="e">
        <f>+AVERAGE(I6:I8)</f>
        <v>#DIV/0!</v>
      </c>
      <c r="J10" s="158" t="e">
        <f>+AVERAGE(J6:J8)</f>
        <v>#DIV/0!</v>
      </c>
      <c r="K10" s="158"/>
      <c r="L10" s="157"/>
      <c r="M10" s="159" t="e">
        <f>+AVERAGE(M6:M8)</f>
        <v>#DIV/0!</v>
      </c>
      <c r="N10" s="159" t="e">
        <f>+AVERAGE(N6:N8)</f>
        <v>#DIV/0!</v>
      </c>
    </row>
    <row r="11" spans="2:14" x14ac:dyDescent="0.25">
      <c r="B11" s="160" t="s">
        <v>84</v>
      </c>
      <c r="C11" s="161"/>
      <c r="D11" s="161"/>
      <c r="E11" s="161"/>
      <c r="F11" s="161"/>
      <c r="G11" s="161"/>
      <c r="H11" s="161"/>
      <c r="I11" s="162" t="e">
        <f>+MEDIAN(I6:I8)</f>
        <v>#NUM!</v>
      </c>
      <c r="J11" s="162" t="e">
        <f>+MEDIAN(J6:J8)</f>
        <v>#NUM!</v>
      </c>
      <c r="K11" s="162"/>
      <c r="L11" s="161"/>
      <c r="M11" s="163" t="e">
        <f>+MEDIAN(M6:M8)</f>
        <v>#NUM!</v>
      </c>
      <c r="N11" s="163" t="e">
        <f>+MEDIAN(N6:N8)</f>
        <v>#NUM!</v>
      </c>
    </row>
    <row r="12" spans="2:14" x14ac:dyDescent="0.25">
      <c r="B12"/>
      <c r="C12"/>
      <c r="D12"/>
      <c r="E12"/>
      <c r="F12"/>
      <c r="G12"/>
      <c r="H12"/>
      <c r="I12"/>
      <c r="J12"/>
      <c r="K12"/>
      <c r="L12"/>
      <c r="M12"/>
      <c r="N12"/>
    </row>
    <row r="14" spans="2:14" ht="15.75" thickBot="1" x14ac:dyDescent="0.3">
      <c r="B14" s="49" t="s">
        <v>155</v>
      </c>
      <c r="C14" s="175"/>
      <c r="D14" s="94"/>
      <c r="E14" s="94"/>
      <c r="F14" s="94"/>
      <c r="G14" s="94"/>
      <c r="H14" s="94"/>
    </row>
    <row r="15" spans="2:14" x14ac:dyDescent="0.25">
      <c r="B15" s="173"/>
      <c r="C15" s="173"/>
      <c r="D15" s="25"/>
      <c r="E15" s="25"/>
      <c r="F15" s="25"/>
      <c r="G15" s="25"/>
      <c r="H15" s="25"/>
    </row>
    <row r="16" spans="2:14" x14ac:dyDescent="0.25">
      <c r="B16" s="114" t="s">
        <v>97</v>
      </c>
      <c r="C16" s="176"/>
      <c r="D16" s="113"/>
      <c r="E16" s="25"/>
      <c r="F16" s="114" t="s">
        <v>98</v>
      </c>
      <c r="G16" s="176"/>
      <c r="H16" s="113"/>
    </row>
    <row r="17" spans="2:8" x14ac:dyDescent="0.25">
      <c r="B17" s="173"/>
      <c r="C17" s="173"/>
      <c r="D17" s="25"/>
      <c r="E17" s="25"/>
      <c r="F17" s="25"/>
      <c r="G17" s="25"/>
      <c r="H17" s="25"/>
    </row>
    <row r="18" spans="2:8" x14ac:dyDescent="0.25">
      <c r="B18" s="25" t="s">
        <v>34</v>
      </c>
      <c r="C18" s="25"/>
      <c r="D18" s="96">
        <v>45</v>
      </c>
      <c r="F18" s="87" t="s">
        <v>88</v>
      </c>
      <c r="H18" s="182"/>
    </row>
    <row r="19" spans="2:8" x14ac:dyDescent="0.25">
      <c r="B19" s="25" t="s">
        <v>86</v>
      </c>
      <c r="C19" s="25"/>
      <c r="D19" s="167">
        <v>10</v>
      </c>
      <c r="F19" s="136" t="s">
        <v>89</v>
      </c>
      <c r="G19" s="136"/>
      <c r="H19" s="177"/>
    </row>
    <row r="20" spans="2:8" x14ac:dyDescent="0.25">
      <c r="B20" s="87" t="s">
        <v>39</v>
      </c>
      <c r="D20" s="183">
        <v>200</v>
      </c>
      <c r="F20" s="165" t="s">
        <v>90</v>
      </c>
      <c r="G20" s="165"/>
      <c r="H20" s="178"/>
    </row>
    <row r="21" spans="2:8" x14ac:dyDescent="0.25">
      <c r="B21" s="87" t="s">
        <v>87</v>
      </c>
      <c r="D21" s="183">
        <v>100</v>
      </c>
      <c r="F21" s="26" t="s">
        <v>91</v>
      </c>
      <c r="G21" s="26"/>
      <c r="H21" s="181"/>
    </row>
    <row r="23" spans="2:8" ht="15.75" thickBot="1" x14ac:dyDescent="0.3">
      <c r="B23" s="49" t="s">
        <v>156</v>
      </c>
      <c r="C23" s="49"/>
      <c r="D23" s="174"/>
      <c r="E23" s="174"/>
      <c r="F23" s="174"/>
      <c r="G23" s="174"/>
      <c r="H23" s="174"/>
    </row>
    <row r="24" spans="2:8" x14ac:dyDescent="0.25">
      <c r="B24" s="173"/>
      <c r="C24" s="173"/>
      <c r="D24" s="25"/>
      <c r="E24" s="25"/>
      <c r="F24" s="25"/>
      <c r="G24" s="25"/>
      <c r="H24" s="25"/>
    </row>
    <row r="25" spans="2:8" x14ac:dyDescent="0.25">
      <c r="B25" s="114" t="s">
        <v>97</v>
      </c>
      <c r="C25" s="176"/>
      <c r="D25" s="113"/>
      <c r="E25" s="25"/>
      <c r="F25" s="114" t="s">
        <v>98</v>
      </c>
      <c r="G25" s="176"/>
      <c r="H25" s="113"/>
    </row>
    <row r="26" spans="2:8" x14ac:dyDescent="0.25">
      <c r="B26" s="164"/>
      <c r="C26" s="164"/>
    </row>
    <row r="27" spans="2:8" x14ac:dyDescent="0.25">
      <c r="B27" s="25" t="s">
        <v>34</v>
      </c>
      <c r="C27" s="164"/>
      <c r="D27" s="184"/>
      <c r="F27" s="87" t="s">
        <v>88</v>
      </c>
      <c r="H27" s="182"/>
    </row>
    <row r="28" spans="2:8" x14ac:dyDescent="0.25">
      <c r="B28" s="87" t="s">
        <v>86</v>
      </c>
      <c r="C28" s="164"/>
      <c r="D28" s="167">
        <v>12.5</v>
      </c>
      <c r="F28" s="136" t="s">
        <v>89</v>
      </c>
      <c r="G28" s="136"/>
      <c r="H28" s="177"/>
    </row>
    <row r="29" spans="2:8" x14ac:dyDescent="0.25">
      <c r="B29" s="25" t="s">
        <v>91</v>
      </c>
      <c r="C29" s="25"/>
      <c r="D29" s="183">
        <v>560</v>
      </c>
      <c r="F29" s="165" t="s">
        <v>90</v>
      </c>
      <c r="G29" s="165"/>
      <c r="H29" s="178"/>
    </row>
    <row r="30" spans="2:8" x14ac:dyDescent="0.25">
      <c r="B30" s="87" t="s">
        <v>39</v>
      </c>
      <c r="D30" s="183">
        <v>100</v>
      </c>
      <c r="F30" s="26" t="s">
        <v>91</v>
      </c>
      <c r="G30" s="26"/>
      <c r="H30" s="181"/>
    </row>
    <row r="31" spans="2:8" x14ac:dyDescent="0.25">
      <c r="B31" s="87" t="s">
        <v>87</v>
      </c>
      <c r="D31" s="183">
        <v>75</v>
      </c>
    </row>
    <row r="33" spans="2:8" ht="15.75" thickBot="1" x14ac:dyDescent="0.3">
      <c r="B33" s="49" t="s">
        <v>157</v>
      </c>
      <c r="C33" s="49"/>
      <c r="D33" s="174"/>
      <c r="E33" s="174"/>
      <c r="F33" s="174"/>
      <c r="G33" s="174"/>
      <c r="H33" s="174"/>
    </row>
    <row r="34" spans="2:8" x14ac:dyDescent="0.25">
      <c r="B34" s="173"/>
      <c r="C34" s="173"/>
      <c r="D34" s="25"/>
      <c r="E34" s="25"/>
      <c r="F34" s="25"/>
      <c r="G34" s="25"/>
      <c r="H34" s="25"/>
    </row>
    <row r="35" spans="2:8" x14ac:dyDescent="0.25">
      <c r="B35" s="114" t="s">
        <v>97</v>
      </c>
      <c r="C35" s="176"/>
      <c r="D35" s="113"/>
      <c r="E35" s="25"/>
      <c r="F35" s="114" t="s">
        <v>98</v>
      </c>
      <c r="G35" s="176"/>
      <c r="H35" s="113"/>
    </row>
    <row r="36" spans="2:8" x14ac:dyDescent="0.25">
      <c r="B36" s="173"/>
      <c r="C36" s="173"/>
      <c r="D36" s="25"/>
      <c r="E36" s="25"/>
      <c r="F36" s="25"/>
      <c r="G36" s="25"/>
      <c r="H36" s="25"/>
    </row>
    <row r="37" spans="2:8" x14ac:dyDescent="0.25">
      <c r="B37" s="25" t="s">
        <v>34</v>
      </c>
      <c r="D37" s="184"/>
      <c r="F37" s="87" t="s">
        <v>88</v>
      </c>
      <c r="H37" s="182"/>
    </row>
    <row r="38" spans="2:8" x14ac:dyDescent="0.25">
      <c r="B38" s="25" t="s">
        <v>86</v>
      </c>
      <c r="D38" s="167">
        <v>20</v>
      </c>
      <c r="F38" s="136" t="s">
        <v>89</v>
      </c>
      <c r="G38" s="136"/>
      <c r="H38" s="177"/>
    </row>
    <row r="39" spans="2:8" x14ac:dyDescent="0.25">
      <c r="B39" s="87" t="s">
        <v>39</v>
      </c>
      <c r="D39" s="183">
        <v>50</v>
      </c>
      <c r="F39" s="165" t="s">
        <v>90</v>
      </c>
      <c r="G39" s="165"/>
      <c r="H39" s="178"/>
    </row>
    <row r="40" spans="2:8" x14ac:dyDescent="0.25">
      <c r="B40" s="87" t="s">
        <v>87</v>
      </c>
      <c r="D40" s="183">
        <v>100</v>
      </c>
      <c r="F40" s="26" t="s">
        <v>91</v>
      </c>
      <c r="G40" s="26"/>
      <c r="H40" s="181"/>
    </row>
    <row r="42" spans="2:8" x14ac:dyDescent="0.25">
      <c r="B42" s="25" t="s">
        <v>79</v>
      </c>
      <c r="C42" s="25"/>
      <c r="D42" s="183">
        <v>22.5</v>
      </c>
    </row>
    <row r="43" spans="2:8" x14ac:dyDescent="0.25">
      <c r="B43" s="25" t="s">
        <v>92</v>
      </c>
      <c r="C43" s="25"/>
      <c r="D43" s="90">
        <v>21</v>
      </c>
    </row>
  </sheetData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585C2-E970-4A29-9E62-E3FB85989A3A}">
  <dimension ref="B1:W25"/>
  <sheetViews>
    <sheetView showGridLines="0" zoomScale="115" zoomScaleNormal="115" workbookViewId="0"/>
  </sheetViews>
  <sheetFormatPr defaultRowHeight="15" x14ac:dyDescent="0.25"/>
  <cols>
    <col min="1" max="1" width="3.7109375" customWidth="1"/>
    <col min="4" max="4" width="4.42578125" customWidth="1"/>
    <col min="5" max="5" width="10" bestFit="1" customWidth="1"/>
    <col min="6" max="10" width="10" customWidth="1"/>
    <col min="11" max="11" width="3.7109375" customWidth="1"/>
    <col min="12" max="12" width="11.85546875" bestFit="1" customWidth="1"/>
    <col min="13" max="13" width="9.85546875" bestFit="1" customWidth="1"/>
    <col min="14" max="14" width="3.7109375" customWidth="1"/>
    <col min="19" max="19" width="3.7109375" customWidth="1"/>
    <col min="20" max="20" width="9.140625" customWidth="1"/>
  </cols>
  <sheetData>
    <row r="1" spans="2:23" ht="15.75" thickBot="1" x14ac:dyDescent="0.3">
      <c r="B1" s="49" t="s">
        <v>108</v>
      </c>
      <c r="C1" s="49"/>
      <c r="D1" s="49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5"/>
    </row>
    <row r="2" spans="2:23" x14ac:dyDescent="0.25">
      <c r="V2" s="2"/>
    </row>
    <row r="3" spans="2:23" x14ac:dyDescent="0.25">
      <c r="C3" s="2"/>
      <c r="D3" s="2"/>
      <c r="E3" s="2"/>
      <c r="F3" s="2"/>
      <c r="G3" s="2"/>
      <c r="H3" s="2"/>
      <c r="I3" s="2"/>
      <c r="J3" s="2"/>
      <c r="K3" s="2"/>
      <c r="L3" s="169"/>
      <c r="M3" s="169" t="s">
        <v>117</v>
      </c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x14ac:dyDescent="0.25">
      <c r="C4" s="2"/>
      <c r="D4" s="2"/>
      <c r="E4" s="2"/>
      <c r="F4" s="2"/>
      <c r="G4" s="2"/>
      <c r="H4" s="2"/>
      <c r="I4" s="2"/>
      <c r="J4" s="2"/>
      <c r="K4" s="2"/>
      <c r="L4" s="169" t="s">
        <v>117</v>
      </c>
      <c r="M4" s="169" t="s">
        <v>118</v>
      </c>
      <c r="N4" s="2"/>
      <c r="O4" s="169" t="s">
        <v>2</v>
      </c>
      <c r="P4" s="168"/>
      <c r="Q4" s="168"/>
      <c r="R4" s="168" t="s">
        <v>27</v>
      </c>
      <c r="S4" s="2"/>
      <c r="T4" s="168" t="s">
        <v>120</v>
      </c>
      <c r="U4" s="168" t="s">
        <v>120</v>
      </c>
      <c r="V4" s="2"/>
      <c r="W4" s="2"/>
    </row>
    <row r="5" spans="2:23" ht="15" customHeight="1" x14ac:dyDescent="0.25">
      <c r="C5" s="2"/>
      <c r="D5" s="2"/>
      <c r="E5" s="169" t="s">
        <v>116</v>
      </c>
      <c r="F5" s="169"/>
      <c r="G5" s="169"/>
      <c r="H5" s="169"/>
      <c r="I5" s="169"/>
      <c r="J5" s="169"/>
      <c r="K5" s="2"/>
      <c r="L5" s="169" t="s">
        <v>115</v>
      </c>
      <c r="M5" s="169" t="s">
        <v>126</v>
      </c>
      <c r="N5" s="2"/>
      <c r="O5" s="169" t="s">
        <v>96</v>
      </c>
      <c r="P5" s="168" t="s">
        <v>2</v>
      </c>
      <c r="Q5" s="168" t="s">
        <v>27</v>
      </c>
      <c r="R5" s="168" t="s">
        <v>102</v>
      </c>
      <c r="S5" s="188"/>
      <c r="T5" s="168" t="s">
        <v>2</v>
      </c>
      <c r="U5" s="168" t="s">
        <v>27</v>
      </c>
      <c r="V5" s="2"/>
      <c r="W5" s="2"/>
    </row>
    <row r="6" spans="2:23" x14ac:dyDescent="0.25">
      <c r="B6" s="87" t="s">
        <v>109</v>
      </c>
      <c r="C6" s="25"/>
      <c r="D6" s="2"/>
      <c r="E6" s="2" t="s">
        <v>122</v>
      </c>
      <c r="F6" s="2"/>
      <c r="G6" s="2"/>
      <c r="H6" s="2"/>
      <c r="I6" s="2"/>
      <c r="J6" s="2"/>
      <c r="K6" s="2"/>
      <c r="L6" s="237">
        <v>43830</v>
      </c>
      <c r="M6" s="203">
        <v>640</v>
      </c>
      <c r="N6" s="2"/>
      <c r="O6" s="104">
        <v>0.15</v>
      </c>
      <c r="P6" s="238">
        <v>111.11111111111111</v>
      </c>
      <c r="Q6" s="239">
        <v>40</v>
      </c>
      <c r="R6" s="240">
        <f>+Q6/P6</f>
        <v>0.36</v>
      </c>
      <c r="S6" s="2"/>
      <c r="T6" s="241">
        <f>+M6/P6</f>
        <v>5.76</v>
      </c>
      <c r="U6" s="242">
        <f>+M6/Q6</f>
        <v>16</v>
      </c>
      <c r="V6" s="2"/>
      <c r="W6" s="2"/>
    </row>
    <row r="7" spans="2:23" x14ac:dyDescent="0.25">
      <c r="B7" s="87" t="s">
        <v>114</v>
      </c>
      <c r="C7" s="87"/>
      <c r="E7" t="s">
        <v>121</v>
      </c>
      <c r="L7" s="186">
        <v>39925</v>
      </c>
      <c r="M7" s="203">
        <v>540</v>
      </c>
      <c r="O7" s="88">
        <v>0.18</v>
      </c>
      <c r="P7" s="183">
        <v>240</v>
      </c>
      <c r="Q7" s="187">
        <v>60</v>
      </c>
      <c r="R7" s="201">
        <f t="shared" ref="R7:R11" si="0">+Q7/P7</f>
        <v>0.25</v>
      </c>
      <c r="T7" s="31">
        <f t="shared" ref="T7:T11" si="1">+M7/P7</f>
        <v>2.25</v>
      </c>
      <c r="U7" s="189">
        <f t="shared" ref="U7:U11" si="2">+M7/Q7</f>
        <v>9</v>
      </c>
    </row>
    <row r="8" spans="2:23" x14ac:dyDescent="0.25">
      <c r="B8" s="87" t="s">
        <v>113</v>
      </c>
      <c r="C8" s="87"/>
      <c r="E8" t="s">
        <v>119</v>
      </c>
      <c r="L8" s="186">
        <v>42667</v>
      </c>
      <c r="M8" s="203">
        <v>1500</v>
      </c>
      <c r="O8" s="88">
        <v>0.18</v>
      </c>
      <c r="P8" s="183">
        <v>136.36363636363635</v>
      </c>
      <c r="Q8" s="187">
        <v>75</v>
      </c>
      <c r="R8" s="201">
        <f t="shared" si="0"/>
        <v>0.55000000000000004</v>
      </c>
      <c r="T8" s="31">
        <f t="shared" si="1"/>
        <v>11.000000000000002</v>
      </c>
      <c r="U8" s="189">
        <f t="shared" si="2"/>
        <v>20</v>
      </c>
    </row>
    <row r="9" spans="2:23" x14ac:dyDescent="0.25">
      <c r="B9" s="87" t="s">
        <v>110</v>
      </c>
      <c r="C9" s="87"/>
      <c r="E9" t="s">
        <v>123</v>
      </c>
      <c r="L9" s="186">
        <v>42901</v>
      </c>
      <c r="M9" s="203">
        <v>420</v>
      </c>
      <c r="O9" s="88">
        <v>0.12</v>
      </c>
      <c r="P9" s="183">
        <v>96.774193548387103</v>
      </c>
      <c r="Q9" s="187">
        <v>30</v>
      </c>
      <c r="R9" s="201">
        <f t="shared" si="0"/>
        <v>0.31</v>
      </c>
      <c r="T9" s="31">
        <f t="shared" si="1"/>
        <v>4.34</v>
      </c>
      <c r="U9" s="189">
        <f t="shared" si="2"/>
        <v>14</v>
      </c>
    </row>
    <row r="10" spans="2:23" x14ac:dyDescent="0.25">
      <c r="B10" s="87" t="s">
        <v>111</v>
      </c>
      <c r="C10" s="87"/>
      <c r="E10" t="s">
        <v>124</v>
      </c>
      <c r="L10" s="186">
        <v>43334</v>
      </c>
      <c r="M10" s="203">
        <v>900</v>
      </c>
      <c r="O10" s="88">
        <v>0.14000000000000001</v>
      </c>
      <c r="P10" s="183">
        <v>181.81818181818181</v>
      </c>
      <c r="Q10" s="187">
        <v>60</v>
      </c>
      <c r="R10" s="201">
        <f t="shared" si="0"/>
        <v>0.33</v>
      </c>
      <c r="T10" s="31">
        <f t="shared" si="1"/>
        <v>4.95</v>
      </c>
      <c r="U10" s="189">
        <f t="shared" si="2"/>
        <v>15</v>
      </c>
    </row>
    <row r="11" spans="2:23" x14ac:dyDescent="0.25">
      <c r="B11" s="87" t="s">
        <v>112</v>
      </c>
      <c r="C11" s="87"/>
      <c r="E11" t="s">
        <v>125</v>
      </c>
      <c r="L11" s="186">
        <v>41032</v>
      </c>
      <c r="M11" s="203">
        <v>540</v>
      </c>
      <c r="O11" s="88">
        <v>0.14000000000000001</v>
      </c>
      <c r="P11" s="183">
        <v>136.36363636363635</v>
      </c>
      <c r="Q11" s="187">
        <v>45</v>
      </c>
      <c r="R11" s="201">
        <f t="shared" si="0"/>
        <v>0.33000000000000007</v>
      </c>
      <c r="T11" s="31">
        <f t="shared" si="1"/>
        <v>3.9600000000000004</v>
      </c>
      <c r="U11" s="189">
        <f t="shared" si="2"/>
        <v>12</v>
      </c>
    </row>
    <row r="15" spans="2:23" ht="15.75" thickBot="1" x14ac:dyDescent="0.3">
      <c r="B15" s="49" t="s">
        <v>152</v>
      </c>
      <c r="C15" s="175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2:23" x14ac:dyDescent="0.2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x14ac:dyDescent="0.25">
      <c r="D17" s="2"/>
      <c r="E17" s="2"/>
      <c r="F17" s="2"/>
      <c r="G17" s="2"/>
      <c r="H17" s="2"/>
      <c r="I17" s="2"/>
      <c r="J17" s="2"/>
      <c r="K17" s="2"/>
      <c r="L17" s="169"/>
      <c r="M17" s="169" t="s">
        <v>117</v>
      </c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x14ac:dyDescent="0.25">
      <c r="D18" s="2"/>
      <c r="E18" s="2"/>
      <c r="F18" s="2"/>
      <c r="G18" s="2"/>
      <c r="H18" s="2"/>
      <c r="I18" s="2"/>
      <c r="J18" s="2"/>
      <c r="K18" s="2"/>
      <c r="L18" s="169" t="s">
        <v>117</v>
      </c>
      <c r="M18" s="169" t="s">
        <v>118</v>
      </c>
      <c r="N18" s="2"/>
      <c r="O18" s="169" t="s">
        <v>2</v>
      </c>
      <c r="P18" s="168"/>
      <c r="Q18" s="168"/>
      <c r="R18" s="168" t="s">
        <v>27</v>
      </c>
      <c r="S18" s="2"/>
      <c r="T18" s="168" t="s">
        <v>120</v>
      </c>
      <c r="U18" s="168" t="s">
        <v>120</v>
      </c>
      <c r="V18" s="2"/>
      <c r="W18" s="2"/>
    </row>
    <row r="19" spans="2:23" ht="15" customHeight="1" x14ac:dyDescent="0.25">
      <c r="D19" s="2"/>
      <c r="E19" s="169" t="s">
        <v>116</v>
      </c>
      <c r="F19" s="169"/>
      <c r="G19" s="169"/>
      <c r="H19" s="169"/>
      <c r="I19" s="169"/>
      <c r="J19" s="169"/>
      <c r="K19" s="2"/>
      <c r="L19" s="169" t="s">
        <v>115</v>
      </c>
      <c r="M19" s="169" t="s">
        <v>126</v>
      </c>
      <c r="N19" s="2"/>
      <c r="O19" s="169" t="s">
        <v>96</v>
      </c>
      <c r="P19" s="168" t="s">
        <v>2</v>
      </c>
      <c r="Q19" s="168" t="s">
        <v>27</v>
      </c>
      <c r="R19" s="168" t="s">
        <v>102</v>
      </c>
      <c r="S19" s="188"/>
      <c r="T19" s="168" t="s">
        <v>2</v>
      </c>
      <c r="U19" s="168" t="s">
        <v>27</v>
      </c>
      <c r="V19" s="2"/>
      <c r="W19" s="2"/>
    </row>
    <row r="20" spans="2:23" x14ac:dyDescent="0.25">
      <c r="B20" s="28"/>
      <c r="C20" s="28"/>
      <c r="D20" s="2"/>
      <c r="E20" s="218"/>
      <c r="F20" s="218"/>
      <c r="G20" s="218"/>
      <c r="H20" s="218"/>
      <c r="I20" s="218"/>
      <c r="J20" s="218"/>
      <c r="K20" s="2"/>
      <c r="L20" s="234"/>
      <c r="M20" s="206"/>
      <c r="N20" s="2"/>
      <c r="O20" s="215"/>
      <c r="P20" s="206"/>
      <c r="Q20" s="235"/>
      <c r="R20" s="215"/>
      <c r="S20" s="2"/>
      <c r="T20" s="236"/>
      <c r="U20" s="236"/>
      <c r="V20" s="2"/>
      <c r="W20" s="2"/>
    </row>
    <row r="21" spans="2:23" x14ac:dyDescent="0.25">
      <c r="B21" s="28"/>
      <c r="C21" s="28"/>
      <c r="D21" s="2"/>
      <c r="E21" s="218"/>
      <c r="F21" s="218"/>
      <c r="G21" s="218"/>
      <c r="H21" s="218"/>
      <c r="I21" s="218"/>
      <c r="J21" s="218"/>
      <c r="K21" s="2"/>
      <c r="L21" s="234"/>
      <c r="M21" s="206"/>
      <c r="N21" s="2"/>
      <c r="O21" s="215"/>
      <c r="P21" s="206"/>
      <c r="Q21" s="235"/>
      <c r="R21" s="215"/>
      <c r="S21" s="2"/>
      <c r="T21" s="236"/>
      <c r="U21" s="236"/>
      <c r="V21" s="2"/>
      <c r="W21" s="2"/>
    </row>
    <row r="22" spans="2:23" x14ac:dyDescent="0.25">
      <c r="B22" s="28"/>
      <c r="C22" s="28"/>
      <c r="E22" s="28"/>
      <c r="F22" s="28"/>
      <c r="G22" s="28"/>
      <c r="H22" s="28"/>
      <c r="I22" s="28"/>
      <c r="J22" s="28"/>
      <c r="L22" s="205"/>
      <c r="M22" s="206"/>
      <c r="O22" s="207"/>
      <c r="P22" s="182"/>
      <c r="Q22" s="208"/>
      <c r="R22" s="207"/>
      <c r="S22" s="2"/>
      <c r="T22" s="204"/>
      <c r="U22" s="204"/>
    </row>
    <row r="24" spans="2:23" x14ac:dyDescent="0.25">
      <c r="B24" s="156" t="s">
        <v>83</v>
      </c>
      <c r="C24" s="157"/>
      <c r="D24" s="157"/>
      <c r="E24" s="157"/>
      <c r="F24" s="157"/>
      <c r="G24" s="157"/>
      <c r="H24" s="157"/>
      <c r="I24" s="158"/>
      <c r="J24" s="158"/>
      <c r="K24" s="157"/>
      <c r="L24" s="159"/>
      <c r="M24" s="159"/>
      <c r="N24" s="159"/>
      <c r="O24" s="159"/>
      <c r="P24" s="159"/>
      <c r="Q24" s="159"/>
      <c r="R24" s="159"/>
      <c r="S24" s="159"/>
      <c r="T24" s="159" t="e">
        <f>+AVERAGE(T20:T22)</f>
        <v>#DIV/0!</v>
      </c>
      <c r="U24" s="159" t="e">
        <f>+AVERAGE(U20:U22)</f>
        <v>#DIV/0!</v>
      </c>
    </row>
    <row r="25" spans="2:23" x14ac:dyDescent="0.25">
      <c r="B25" s="160" t="s">
        <v>84</v>
      </c>
      <c r="C25" s="161"/>
      <c r="D25" s="161"/>
      <c r="E25" s="161"/>
      <c r="F25" s="161"/>
      <c r="G25" s="161"/>
      <c r="H25" s="161"/>
      <c r="I25" s="162"/>
      <c r="J25" s="162"/>
      <c r="K25" s="161"/>
      <c r="L25" s="163"/>
      <c r="M25" s="163"/>
      <c r="N25" s="163"/>
      <c r="O25" s="163"/>
      <c r="P25" s="163"/>
      <c r="Q25" s="163"/>
      <c r="R25" s="163"/>
      <c r="S25" s="163"/>
      <c r="T25" s="163" t="e">
        <f>+MEDIAN(T20:T22)</f>
        <v>#NUM!</v>
      </c>
      <c r="U25" s="163" t="e">
        <f>+MEDIAN(U20:U22)</f>
        <v>#NUM!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04D5-18DC-4267-A883-EA0612C15192}">
  <dimension ref="D5:O33"/>
  <sheetViews>
    <sheetView showGridLines="0" workbookViewId="0"/>
  </sheetViews>
  <sheetFormatPr defaultRowHeight="15" x14ac:dyDescent="0.25"/>
  <cols>
    <col min="14" max="15" width="18.7109375" customWidth="1"/>
  </cols>
  <sheetData>
    <row r="5" spans="14:15" ht="21.95" customHeight="1" x14ac:dyDescent="0.25">
      <c r="N5" s="192" t="s">
        <v>138</v>
      </c>
      <c r="O5" s="193"/>
    </row>
    <row r="6" spans="14:15" x14ac:dyDescent="0.25">
      <c r="N6" s="194"/>
      <c r="O6" s="194"/>
    </row>
    <row r="7" spans="14:15" x14ac:dyDescent="0.25">
      <c r="N7" s="195" t="s">
        <v>139</v>
      </c>
      <c r="O7" s="194"/>
    </row>
    <row r="8" spans="14:15" x14ac:dyDescent="0.25">
      <c r="N8" s="196" t="b">
        <v>1</v>
      </c>
      <c r="O8" s="196" t="b">
        <v>0</v>
      </c>
    </row>
    <row r="9" spans="14:15" x14ac:dyDescent="0.25">
      <c r="N9" s="196" t="b">
        <v>0</v>
      </c>
      <c r="O9" s="194"/>
    </row>
    <row r="10" spans="14:15" x14ac:dyDescent="0.25">
      <c r="N10" s="196" t="b">
        <v>0</v>
      </c>
      <c r="O10" s="194"/>
    </row>
    <row r="11" spans="14:15" x14ac:dyDescent="0.25">
      <c r="N11" s="194"/>
      <c r="O11" s="194"/>
    </row>
    <row r="12" spans="14:15" x14ac:dyDescent="0.25">
      <c r="N12" s="194" t="s">
        <v>140</v>
      </c>
      <c r="O12" s="197">
        <v>0</v>
      </c>
    </row>
    <row r="13" spans="14:15" x14ac:dyDescent="0.25">
      <c r="N13" s="194"/>
      <c r="O13" s="194"/>
    </row>
    <row r="14" spans="14:15" x14ac:dyDescent="0.25">
      <c r="N14" s="195" t="s">
        <v>141</v>
      </c>
      <c r="O14" s="194"/>
    </row>
    <row r="15" spans="14:15" x14ac:dyDescent="0.25">
      <c r="N15" s="194" t="s">
        <v>142</v>
      </c>
      <c r="O15" s="197" t="s">
        <v>143</v>
      </c>
    </row>
    <row r="16" spans="14:15" x14ac:dyDescent="0.25">
      <c r="N16" s="194" t="s">
        <v>144</v>
      </c>
      <c r="O16" s="197" t="s">
        <v>145</v>
      </c>
    </row>
    <row r="17" spans="4:15" x14ac:dyDescent="0.25">
      <c r="N17" s="194" t="s">
        <v>146</v>
      </c>
      <c r="O17" s="197" t="s">
        <v>147</v>
      </c>
    </row>
    <row r="18" spans="4:15" x14ac:dyDescent="0.25">
      <c r="N18" s="198"/>
      <c r="O18" s="198"/>
    </row>
    <row r="24" spans="4:15" x14ac:dyDescent="0.25">
      <c r="E24" t="s">
        <v>127</v>
      </c>
      <c r="F24" t="s">
        <v>128</v>
      </c>
      <c r="G24" t="s">
        <v>129</v>
      </c>
      <c r="H24" t="s">
        <v>130</v>
      </c>
      <c r="I24" t="s">
        <v>131</v>
      </c>
      <c r="J24" t="s">
        <v>84</v>
      </c>
      <c r="K24" t="s">
        <v>132</v>
      </c>
      <c r="L24" t="s">
        <v>133</v>
      </c>
      <c r="M24" t="s">
        <v>134</v>
      </c>
      <c r="N24" t="s">
        <v>135</v>
      </c>
    </row>
    <row r="25" spans="4:15" x14ac:dyDescent="0.25">
      <c r="D25" t="s">
        <v>148</v>
      </c>
      <c r="E25" s="200">
        <f>+'DCF Completed'!E53</f>
        <v>319.99762897780329</v>
      </c>
      <c r="F25" s="200">
        <f>+'DCF Completed'!J53</f>
        <v>416.74274268397971</v>
      </c>
      <c r="G25" s="190">
        <f>F25-E25</f>
        <v>96.745113706176426</v>
      </c>
      <c r="H25" s="191">
        <f>IF(ROW()=ROW($E$25),0.5,H24+1)</f>
        <v>0.5</v>
      </c>
      <c r="I25" s="190">
        <f>IF($N$8,AVERAGE($E$25:$E$27,$F$25:$F$27),NA())</f>
        <v>122.7900619436305</v>
      </c>
      <c r="J25" s="190" t="e">
        <f>IF($N$9,MEDIAN($E$25:$E$27,$F$25:$F$27),NA())</f>
        <v>#N/A</v>
      </c>
      <c r="K25" s="190" t="e">
        <f t="shared" ref="K25:K27" si="0">IF($N$10,$O$12,NA())</f>
        <v>#N/A</v>
      </c>
    </row>
    <row r="26" spans="4:15" x14ac:dyDescent="0.25">
      <c r="D26" t="s">
        <v>136</v>
      </c>
      <c r="E26" s="200">
        <f>+E30*$G$33</f>
        <v>0</v>
      </c>
      <c r="F26" s="200">
        <f t="shared" ref="F26:F27" si="1">+F30*$G$33</f>
        <v>0</v>
      </c>
      <c r="G26" s="190">
        <f>F26-E26</f>
        <v>0</v>
      </c>
      <c r="H26" s="191">
        <f>IF(ROW()=ROW($E$25),0.5,H25+1)</f>
        <v>1.5</v>
      </c>
      <c r="I26" s="190">
        <f>IF($N$8,AVERAGE($E$25:$E$27,$F$25:$F$27),NA())</f>
        <v>122.7900619436305</v>
      </c>
      <c r="J26" s="190" t="e">
        <f>IF($N$9,MEDIAN($E$25:$E$27,$F$25:$F$27),NA())</f>
        <v>#N/A</v>
      </c>
      <c r="K26" s="190" t="e">
        <f t="shared" si="0"/>
        <v>#N/A</v>
      </c>
      <c r="L26" t="str">
        <f>IF($O$8,TEXT($I$25:$I$27,$O$15),"")</f>
        <v/>
      </c>
      <c r="M26" t="str">
        <f>IF($O$8,TEXT($J$25:$J$27,$O$16),"")</f>
        <v/>
      </c>
      <c r="N26" t="str">
        <f>IF($O$8,TEXT($K$25:$K$27,$O$17),"")</f>
        <v/>
      </c>
    </row>
    <row r="27" spans="4:15" x14ac:dyDescent="0.25">
      <c r="D27" t="s">
        <v>137</v>
      </c>
      <c r="E27" s="200">
        <f t="shared" ref="E27" si="2">+E31*$G$33</f>
        <v>0</v>
      </c>
      <c r="F27" s="200">
        <f t="shared" si="1"/>
        <v>0</v>
      </c>
      <c r="G27" s="190">
        <f>F27-E27</f>
        <v>0</v>
      </c>
      <c r="H27" s="191">
        <f>IF(ROW()=ROW($E$25),0.5,H26+1)</f>
        <v>2.5</v>
      </c>
      <c r="I27" s="190">
        <f>IF($N$8,AVERAGE($E$25:$E$27,$F$25:$F$27),NA())</f>
        <v>122.7900619436305</v>
      </c>
      <c r="J27" s="190" t="e">
        <f>IF($N$9,MEDIAN($E$25:$E$27,$F$25:$F$27),NA())</f>
        <v>#N/A</v>
      </c>
      <c r="K27" s="190" t="e">
        <f t="shared" si="0"/>
        <v>#N/A</v>
      </c>
    </row>
    <row r="29" spans="4:15" x14ac:dyDescent="0.25">
      <c r="E29" t="s">
        <v>127</v>
      </c>
      <c r="F29" t="s">
        <v>128</v>
      </c>
    </row>
    <row r="30" spans="4:15" x14ac:dyDescent="0.25">
      <c r="D30" t="s">
        <v>149</v>
      </c>
      <c r="E30" s="31">
        <f>+MIN('5B - Trading Comp Calculations'!N6:N8)</f>
        <v>0</v>
      </c>
      <c r="F30" s="31">
        <f>+MAX('5B - Trading Comp Calculations'!N6:N8)</f>
        <v>0</v>
      </c>
    </row>
    <row r="31" spans="4:15" x14ac:dyDescent="0.25">
      <c r="D31" t="s">
        <v>150</v>
      </c>
      <c r="E31" s="31">
        <f>+MIN('6 - Transaction Comp Peer List'!U20:U22)</f>
        <v>0</v>
      </c>
      <c r="F31" s="31">
        <f>+MAX('6 - Transaction Comp Peer List'!U20:U22)</f>
        <v>0</v>
      </c>
    </row>
    <row r="33" spans="4:7" x14ac:dyDescent="0.25">
      <c r="D33" t="s">
        <v>151</v>
      </c>
      <c r="G33" s="199">
        <f>+'DCF Completed'!E10</f>
        <v>28.65</v>
      </c>
    </row>
  </sheetData>
  <dataValidations disablePrompts="1" count="2">
    <dataValidation allowBlank="1" showInputMessage="1" prompt="Enter a value to be plotted on this chart similar to an average or median line (e.g., current stock price, target price)." sqref="O12" xr:uid="{2C5F5182-5390-4092-9FAB-F6DA1FB8AB7F}"/>
    <dataValidation allowBlank="1" showInputMessage="1" prompt="Enter the number format used to display this item in chart labels.  Use a leading apostrophe if necessary to treat the contents of this cell as text." sqref="O15:O17" xr:uid="{57105B5E-69E5-4E5A-90BC-2386DB5C9A03}"/>
  </dataValidations>
  <pageMargins left="0.7" right="0.7" top="0.75" bottom="0.75" header="0.3" footer="0.3"/>
  <pageSetup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13</xdr:col>
                    <xdr:colOff>0</xdr:colOff>
                    <xdr:row>7</xdr:row>
                    <xdr:rowOff>0</xdr:rowOff>
                  </from>
                  <to>
                    <xdr:col>14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14</xdr:col>
                    <xdr:colOff>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0</xdr:rowOff>
                  </from>
                  <to>
                    <xdr:col>14</xdr:col>
                    <xdr:colOff>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14</xdr:col>
                    <xdr:colOff>0</xdr:colOff>
                    <xdr:row>7</xdr:row>
                    <xdr:rowOff>0</xdr:rowOff>
                  </from>
                  <to>
                    <xdr:col>15</xdr:col>
                    <xdr:colOff>0</xdr:colOff>
                    <xdr:row>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Step 1 - Stage 1</vt:lpstr>
      <vt:lpstr>Step 2 - Stage 2</vt:lpstr>
      <vt:lpstr>Step 3 - WACC</vt:lpstr>
      <vt:lpstr>Step 4 - EV --&gt; Equity</vt:lpstr>
      <vt:lpstr>DCF Completed</vt:lpstr>
      <vt:lpstr>5A - Trading Comp Peer List</vt:lpstr>
      <vt:lpstr>5B - Trading Comp Calculations</vt:lpstr>
      <vt:lpstr>6 - Transaction Comp Peer List</vt:lpstr>
      <vt:lpstr>Valuation "Football Field"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Kimpel</dc:creator>
  <cp:lastModifiedBy>Michael Kimpel</cp:lastModifiedBy>
  <dcterms:created xsi:type="dcterms:W3CDTF">2020-11-30T17:37:53Z</dcterms:created>
  <dcterms:modified xsi:type="dcterms:W3CDTF">2021-06-05T00:59:25Z</dcterms:modified>
</cp:coreProperties>
</file>