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 Kimpel\Dropbox\financeable\Courses\HF Financials\Final Files\1.1\"/>
    </mc:Choice>
  </mc:AlternateContent>
  <xr:revisionPtr revIDLastSave="0" documentId="13_ncr:1_{D20F6796-FFDE-47D3-9726-8DB3C64E031B}" xr6:coauthVersionLast="46" xr6:coauthVersionMax="46" xr10:uidLastSave="{00000000-0000-0000-0000-000000000000}"/>
  <bookViews>
    <workbookView xWindow="-120" yWindow="-120" windowWidth="20730" windowHeight="11160" xr2:uid="{88C51873-5401-4CBA-97AC-8D960C0DBEA3}"/>
  </bookViews>
  <sheets>
    <sheet name="Full Template" sheetId="7" r:id="rId1"/>
  </sheets>
  <calcPr calcId="191029" calcMode="autoNoTable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2" i="7" l="1"/>
  <c r="I62" i="7"/>
  <c r="H62" i="7"/>
  <c r="G62" i="7"/>
  <c r="F62" i="7"/>
  <c r="F61" i="7"/>
  <c r="F44" i="7"/>
  <c r="G44" i="7" s="1"/>
  <c r="H44" i="7" s="1"/>
  <c r="I44" i="7" s="1"/>
  <c r="J44" i="7" s="1"/>
  <c r="F25" i="7"/>
  <c r="E25" i="7"/>
  <c r="D25" i="7"/>
  <c r="C25" i="7"/>
  <c r="J25" i="7"/>
  <c r="I25" i="7"/>
  <c r="H25" i="7"/>
  <c r="G25" i="7"/>
  <c r="F19" i="7"/>
  <c r="E19" i="7"/>
  <c r="D19" i="7"/>
  <c r="C19" i="7"/>
  <c r="C15" i="7" s="1"/>
  <c r="G19" i="7"/>
  <c r="H13" i="7"/>
  <c r="G13" i="7"/>
  <c r="F13" i="7"/>
  <c r="E13" i="7"/>
  <c r="D13" i="7"/>
  <c r="D9" i="7" s="1"/>
  <c r="I13" i="7"/>
  <c r="F8" i="7"/>
  <c r="G8" i="7" s="1"/>
  <c r="H8" i="7" s="1"/>
  <c r="I8" i="7" s="1"/>
  <c r="J8" i="7" s="1"/>
  <c r="D8" i="7"/>
  <c r="C8" i="7" s="1"/>
  <c r="F33" i="7" l="1"/>
  <c r="D33" i="7"/>
  <c r="E9" i="7"/>
  <c r="F9" i="7" s="1"/>
  <c r="F21" i="7" s="1"/>
  <c r="E33" i="7"/>
  <c r="D15" i="7"/>
  <c r="F63" i="7"/>
  <c r="H33" i="7"/>
  <c r="G33" i="7"/>
  <c r="I33" i="7"/>
  <c r="G32" i="7"/>
  <c r="D32" i="7"/>
  <c r="E32" i="7"/>
  <c r="F32" i="7"/>
  <c r="G61" i="7"/>
  <c r="C21" i="7"/>
  <c r="C27" i="7" s="1"/>
  <c r="D21" i="7"/>
  <c r="J13" i="7"/>
  <c r="L9" i="7" l="1"/>
  <c r="E15" i="7"/>
  <c r="L15" i="7" s="1"/>
  <c r="E21" i="7"/>
  <c r="L21" i="7" s="1"/>
  <c r="D27" i="7"/>
  <c r="D28" i="7" s="1"/>
  <c r="F68" i="7"/>
  <c r="H61" i="7"/>
  <c r="H19" i="7"/>
  <c r="G63" i="7"/>
  <c r="G9" i="7"/>
  <c r="G66" i="7" s="1"/>
  <c r="G71" i="7" s="1"/>
  <c r="F67" i="7"/>
  <c r="F72" i="7" s="1"/>
  <c r="F77" i="7" s="1"/>
  <c r="F51" i="7" s="1"/>
  <c r="F66" i="7"/>
  <c r="F71" i="7" s="1"/>
  <c r="F15" i="7"/>
  <c r="F27" i="7" s="1"/>
  <c r="C28" i="7"/>
  <c r="C38" i="7"/>
  <c r="C41" i="7" s="1"/>
  <c r="C47" i="7" s="1"/>
  <c r="E27" i="7" l="1"/>
  <c r="E28" i="7" s="1"/>
  <c r="E31" i="7" s="1"/>
  <c r="D29" i="7"/>
  <c r="D38" i="7"/>
  <c r="D41" i="7" s="1"/>
  <c r="D42" i="7" s="1"/>
  <c r="G76" i="7"/>
  <c r="F28" i="7"/>
  <c r="F38" i="7"/>
  <c r="F41" i="7" s="1"/>
  <c r="G68" i="7"/>
  <c r="D31" i="7"/>
  <c r="H32" i="7"/>
  <c r="H9" i="7"/>
  <c r="H66" i="7" s="1"/>
  <c r="H71" i="7" s="1"/>
  <c r="G67" i="7"/>
  <c r="G72" i="7" s="1"/>
  <c r="G77" i="7" s="1"/>
  <c r="G51" i="7" s="1"/>
  <c r="G21" i="7"/>
  <c r="G15" i="7"/>
  <c r="H63" i="7"/>
  <c r="F76" i="7"/>
  <c r="F73" i="7"/>
  <c r="I19" i="7"/>
  <c r="I61" i="7"/>
  <c r="E38" i="7" l="1"/>
  <c r="E41" i="7" s="1"/>
  <c r="F42" i="7" s="1"/>
  <c r="F31" i="7"/>
  <c r="F29" i="7"/>
  <c r="L27" i="7"/>
  <c r="E29" i="7"/>
  <c r="G27" i="7"/>
  <c r="G38" i="7" s="1"/>
  <c r="G41" i="7" s="1"/>
  <c r="D47" i="7"/>
  <c r="D48" i="7" s="1"/>
  <c r="F47" i="7"/>
  <c r="H76" i="7"/>
  <c r="I9" i="7"/>
  <c r="I66" i="7" s="1"/>
  <c r="I71" i="7" s="1"/>
  <c r="H67" i="7"/>
  <c r="H72" i="7" s="1"/>
  <c r="H77" i="7" s="1"/>
  <c r="H51" i="7" s="1"/>
  <c r="H21" i="7"/>
  <c r="I63" i="7"/>
  <c r="I32" i="7"/>
  <c r="F50" i="7"/>
  <c r="F78" i="7"/>
  <c r="G73" i="7"/>
  <c r="H15" i="7"/>
  <c r="J61" i="7"/>
  <c r="J19" i="7"/>
  <c r="H68" i="7"/>
  <c r="G50" i="7"/>
  <c r="G78" i="7"/>
  <c r="L41" i="7" l="1"/>
  <c r="E47" i="7"/>
  <c r="L47" i="7" s="1"/>
  <c r="E42" i="7"/>
  <c r="G29" i="7"/>
  <c r="G28" i="7"/>
  <c r="G31" i="7" s="1"/>
  <c r="I15" i="7"/>
  <c r="I68" i="7"/>
  <c r="F53" i="7"/>
  <c r="F54" i="7" s="1"/>
  <c r="I76" i="7"/>
  <c r="J9" i="7"/>
  <c r="J15" i="7" s="1"/>
  <c r="I67" i="7"/>
  <c r="I72" i="7" s="1"/>
  <c r="I77" i="7" s="1"/>
  <c r="I51" i="7" s="1"/>
  <c r="I21" i="7"/>
  <c r="J32" i="7"/>
  <c r="H73" i="7"/>
  <c r="J63" i="7"/>
  <c r="H27" i="7"/>
  <c r="G47" i="7"/>
  <c r="G42" i="7"/>
  <c r="H50" i="7"/>
  <c r="H78" i="7"/>
  <c r="F48" i="7" l="1"/>
  <c r="E48" i="7"/>
  <c r="E53" i="7"/>
  <c r="C97" i="7" s="1"/>
  <c r="I27" i="7"/>
  <c r="I29" i="7" s="1"/>
  <c r="J66" i="7"/>
  <c r="J71" i="7" s="1"/>
  <c r="J76" i="7" s="1"/>
  <c r="J68" i="7"/>
  <c r="G53" i="7"/>
  <c r="G54" i="7" s="1"/>
  <c r="G48" i="7"/>
  <c r="J67" i="7"/>
  <c r="J72" i="7" s="1"/>
  <c r="J77" i="7" s="1"/>
  <c r="J51" i="7" s="1"/>
  <c r="C102" i="7" s="1"/>
  <c r="M9" i="7"/>
  <c r="C85" i="7" s="1"/>
  <c r="J21" i="7"/>
  <c r="M21" i="7" s="1"/>
  <c r="M15" i="7"/>
  <c r="I73" i="7"/>
  <c r="H29" i="7"/>
  <c r="H38" i="7"/>
  <c r="H41" i="7" s="1"/>
  <c r="H28" i="7"/>
  <c r="H31" i="7" s="1"/>
  <c r="I50" i="7"/>
  <c r="I78" i="7"/>
  <c r="C86" i="7" l="1"/>
  <c r="J27" i="7"/>
  <c r="J28" i="7" s="1"/>
  <c r="I38" i="7"/>
  <c r="I41" i="7" s="1"/>
  <c r="I47" i="7" s="1"/>
  <c r="I28" i="7"/>
  <c r="I31" i="7" s="1"/>
  <c r="J73" i="7"/>
  <c r="H47" i="7"/>
  <c r="H42" i="7"/>
  <c r="J50" i="7"/>
  <c r="C100" i="7" s="1"/>
  <c r="J78" i="7"/>
  <c r="J38" i="7" l="1"/>
  <c r="J41" i="7" s="1"/>
  <c r="M41" i="7" s="1"/>
  <c r="M27" i="7"/>
  <c r="C87" i="7" s="1"/>
  <c r="J29" i="7"/>
  <c r="J31" i="7"/>
  <c r="I42" i="7"/>
  <c r="I53" i="7"/>
  <c r="I54" i="7" s="1"/>
  <c r="H53" i="7"/>
  <c r="H54" i="7" s="1"/>
  <c r="I48" i="7"/>
  <c r="H48" i="7"/>
  <c r="C88" i="7" l="1"/>
  <c r="J47" i="7"/>
  <c r="J53" i="7" s="1"/>
  <c r="J42" i="7"/>
  <c r="J48" i="7" l="1"/>
  <c r="M47" i="7"/>
  <c r="C89" i="7" s="1"/>
  <c r="C90" i="7" s="1"/>
  <c r="J54" i="7"/>
  <c r="C99" i="7"/>
  <c r="M53" i="7"/>
  <c r="C101" i="7" l="1"/>
  <c r="E99" i="7"/>
  <c r="E101" i="7" l="1"/>
  <c r="E100" i="7" s="1"/>
  <c r="C91" i="7" s="1"/>
  <c r="C103" i="7"/>
  <c r="E103" i="7" s="1"/>
  <c r="E102" i="7" l="1"/>
  <c r="C92" i="7" s="1"/>
  <c r="C93" i="7" s="1"/>
</calcChain>
</file>

<file path=xl/sharedStrings.xml><?xml version="1.0" encoding="utf-8"?>
<sst xmlns="http://schemas.openxmlformats.org/spreadsheetml/2006/main" count="82" uniqueCount="57">
  <si>
    <t>Revenue</t>
  </si>
  <si>
    <t>YoY %</t>
  </si>
  <si>
    <t>M&amp;A</t>
  </si>
  <si>
    <t>FX/Other</t>
  </si>
  <si>
    <t>Organic</t>
  </si>
  <si>
    <t>CAGR</t>
  </si>
  <si>
    <t>Historical</t>
  </si>
  <si>
    <t>Projected</t>
  </si>
  <si>
    <t>18-20</t>
  </si>
  <si>
    <t>20-25</t>
  </si>
  <si>
    <t>Finance|able</t>
  </si>
  <si>
    <t>Gross Profit</t>
  </si>
  <si>
    <t>EBIT</t>
  </si>
  <si>
    <t>Margin %</t>
  </si>
  <si>
    <t>Input Costs</t>
  </si>
  <si>
    <t>Efficiency</t>
  </si>
  <si>
    <t>Core</t>
  </si>
  <si>
    <t>Cost Savings</t>
  </si>
  <si>
    <t>FC Absorption</t>
  </si>
  <si>
    <t>OpEx</t>
  </si>
  <si>
    <t>% of Sales</t>
  </si>
  <si>
    <t>Core OpEx</t>
  </si>
  <si>
    <t>GM</t>
  </si>
  <si>
    <t>Margin Exp / (Contr)</t>
  </si>
  <si>
    <t>Net Income</t>
  </si>
  <si>
    <t>Interest</t>
  </si>
  <si>
    <t>Tax</t>
  </si>
  <si>
    <t>Tax Rate %</t>
  </si>
  <si>
    <t>Share Count</t>
  </si>
  <si>
    <t>Repurchase %</t>
  </si>
  <si>
    <t>EPS</t>
  </si>
  <si>
    <t>Consensus</t>
  </si>
  <si>
    <t>Variance to Consensus</t>
  </si>
  <si>
    <t>GP Efficiency</t>
  </si>
  <si>
    <t>Variance</t>
  </si>
  <si>
    <t>Total</t>
  </si>
  <si>
    <t>Total - %</t>
  </si>
  <si>
    <t>Total - $'s (After-Tax)</t>
  </si>
  <si>
    <t>Variance - $'s</t>
  </si>
  <si>
    <t>Variance - $'s (After-Tax)</t>
  </si>
  <si>
    <t>Variance - $'s (Per Share)</t>
  </si>
  <si>
    <t>FCF Conversion</t>
  </si>
  <si>
    <t xml:space="preserve">Rev Growth </t>
  </si>
  <si>
    <t>Buybacks</t>
  </si>
  <si>
    <t>Interest/Taxes</t>
  </si>
  <si>
    <t xml:space="preserve">Gross Margin </t>
  </si>
  <si>
    <t>Earnings Algorithm</t>
  </si>
  <si>
    <t>Cons EPS</t>
  </si>
  <si>
    <t>EPS Growth (MK)</t>
  </si>
  <si>
    <t>EPS Growth (Cons)</t>
  </si>
  <si>
    <t>Post: GP Efficiency</t>
  </si>
  <si>
    <t>Post: Cost Savings</t>
  </si>
  <si>
    <t>Current EPS</t>
  </si>
  <si>
    <t>EPS Solver</t>
  </si>
  <si>
    <t>Sample Summary</t>
  </si>
  <si>
    <t>Recommend Long: 15% IRR</t>
  </si>
  <si>
    <t>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</si>
</sst>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[$$]#,##0_);\([$$]#,##0\);_(@_)"/>
    <numFmt numFmtId="165" formatCode="_(#,##0.0%_);\(#,##0.0%\);_(&quot;–&quot;_)_%;_(@_)_%"/>
    <numFmt numFmtId="166" formatCode="_([$$]#,##0.0_);\([$$]#,##0.0\);_(@_)"/>
    <numFmt numFmtId="167" formatCode="_(#,##0%_);\(#,##0%\);_(&quot;–&quot;_)_%;_(@_)_%"/>
    <numFmt numFmtId="168" formatCode="0&quot;A&quot;"/>
    <numFmt numFmtId="169" formatCode="0&quot;E&quot;"/>
    <numFmt numFmtId="170" formatCode="[$$-380A]\ #,##0.00;\-[$$-380A]\ #,##0.00"/>
    <numFmt numFmtId="171" formatCode="_(#,##0_);\(#,##0\);_(&quot;–&quot;_);_(@_)"/>
    <numFmt numFmtId="172" formatCode="_(#,##0.0_);\(#,##0.0\);_(&quot;–&quot;_);_(@_)"/>
    <numFmt numFmtId="173" formatCode="_([$$]#,##0.00_);\([$$]#,##0.00\);_(@_)"/>
    <numFmt numFmtId="174" formatCode="_(#,##0.00_);\(#,##0.00\);_(&quot;–&quot;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4CCCC"/>
        <bgColor rgb="FF000000"/>
      </patternFill>
    </fill>
    <fill>
      <patternFill patternType="solid">
        <fgColor rgb="FFFCE5CD"/>
        <bgColor rgb="FF000000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165" fontId="0" fillId="0" borderId="0" xfId="0" applyNumberFormat="1" applyBorder="1"/>
    <xf numFmtId="0" fontId="3" fillId="0" borderId="0" xfId="0" applyFont="1"/>
    <xf numFmtId="165" fontId="4" fillId="0" borderId="0" xfId="0" applyNumberFormat="1" applyFont="1"/>
    <xf numFmtId="165" fontId="4" fillId="0" borderId="0" xfId="0" applyNumberFormat="1" applyFont="1" applyBorder="1"/>
    <xf numFmtId="0" fontId="1" fillId="0" borderId="0" xfId="0" applyFont="1"/>
    <xf numFmtId="0" fontId="0" fillId="0" borderId="3" xfId="0" applyBorder="1"/>
    <xf numFmtId="0" fontId="0" fillId="0" borderId="9" xfId="0" applyBorder="1"/>
    <xf numFmtId="0" fontId="6" fillId="0" borderId="0" xfId="0" applyFont="1"/>
    <xf numFmtId="0" fontId="0" fillId="0" borderId="10" xfId="0" applyBorder="1"/>
    <xf numFmtId="0" fontId="1" fillId="0" borderId="10" xfId="0" applyFont="1" applyBorder="1" applyAlignment="1">
      <alignment horizontal="right"/>
    </xf>
    <xf numFmtId="165" fontId="4" fillId="0" borderId="9" xfId="0" applyNumberFormat="1" applyFont="1" applyBorder="1"/>
    <xf numFmtId="0" fontId="3" fillId="0" borderId="9" xfId="0" applyFont="1" applyBorder="1"/>
    <xf numFmtId="0" fontId="3" fillId="0" borderId="0" xfId="0" applyFont="1" applyBorder="1"/>
    <xf numFmtId="170" fontId="0" fillId="0" borderId="0" xfId="0" applyNumberFormat="1" applyBorder="1"/>
    <xf numFmtId="165" fontId="1" fillId="0" borderId="0" xfId="0" applyNumberFormat="1" applyFont="1" applyBorder="1"/>
    <xf numFmtId="165" fontId="0" fillId="0" borderId="9" xfId="0" applyNumberFormat="1" applyBorder="1"/>
    <xf numFmtId="165" fontId="2" fillId="0" borderId="0" xfId="0" applyNumberFormat="1" applyFont="1" applyBorder="1"/>
    <xf numFmtId="0" fontId="0" fillId="0" borderId="6" xfId="0" applyBorder="1"/>
    <xf numFmtId="0" fontId="0" fillId="0" borderId="1" xfId="0" applyBorder="1"/>
    <xf numFmtId="0" fontId="0" fillId="0" borderId="14" xfId="0" applyBorder="1"/>
    <xf numFmtId="165" fontId="5" fillId="0" borderId="0" xfId="0" applyNumberFormat="1" applyFont="1" applyBorder="1"/>
    <xf numFmtId="0" fontId="0" fillId="0" borderId="7" xfId="0" applyBorder="1"/>
    <xf numFmtId="0" fontId="0" fillId="0" borderId="4" xfId="0" applyBorder="1"/>
    <xf numFmtId="165" fontId="5" fillId="0" borderId="4" xfId="0" applyNumberFormat="1" applyFont="1" applyFill="1" applyBorder="1" applyAlignment="1"/>
    <xf numFmtId="165" fontId="5" fillId="0" borderId="7" xfId="0" applyNumberFormat="1" applyFont="1" applyFill="1" applyBorder="1" applyAlignment="1"/>
    <xf numFmtId="165" fontId="4" fillId="0" borderId="3" xfId="0" applyNumberFormat="1" applyFont="1" applyBorder="1"/>
    <xf numFmtId="165" fontId="0" fillId="0" borderId="9" xfId="0" applyNumberFormat="1" applyFont="1" applyFill="1" applyBorder="1"/>
    <xf numFmtId="0" fontId="3" fillId="0" borderId="17" xfId="0" applyFont="1" applyBorder="1"/>
    <xf numFmtId="0" fontId="0" fillId="0" borderId="17" xfId="0" applyBorder="1"/>
    <xf numFmtId="165" fontId="0" fillId="0" borderId="17" xfId="0" applyNumberFormat="1" applyFont="1" applyFill="1" applyBorder="1"/>
    <xf numFmtId="165" fontId="0" fillId="0" borderId="17" xfId="0" applyNumberFormat="1" applyBorder="1"/>
    <xf numFmtId="165" fontId="0" fillId="0" borderId="15" xfId="0" applyNumberFormat="1" applyFont="1" applyFill="1" applyBorder="1"/>
    <xf numFmtId="0" fontId="8" fillId="0" borderId="0" xfId="0" applyFont="1"/>
    <xf numFmtId="164" fontId="8" fillId="0" borderId="0" xfId="0" applyNumberFormat="1" applyFont="1"/>
    <xf numFmtId="164" fontId="8" fillId="0" borderId="12" xfId="0" applyNumberFormat="1" applyFont="1" applyBorder="1"/>
    <xf numFmtId="164" fontId="8" fillId="0" borderId="6" xfId="0" applyNumberFormat="1" applyFont="1" applyBorder="1"/>
    <xf numFmtId="0" fontId="4" fillId="0" borderId="0" xfId="0" applyFont="1" applyAlignment="1">
      <alignment horizontal="left" indent="1"/>
    </xf>
    <xf numFmtId="164" fontId="4" fillId="0" borderId="0" xfId="0" applyNumberFormat="1" applyFont="1"/>
    <xf numFmtId="0" fontId="4" fillId="0" borderId="0" xfId="0" applyFont="1" applyBorder="1" applyAlignment="1">
      <alignment horizontal="left" indent="2"/>
    </xf>
    <xf numFmtId="0" fontId="7" fillId="0" borderId="0" xfId="0" applyFont="1"/>
    <xf numFmtId="0" fontId="7" fillId="0" borderId="9" xfId="0" applyFont="1" applyBorder="1"/>
    <xf numFmtId="0" fontId="7" fillId="0" borderId="0" xfId="0" applyFont="1" applyBorder="1"/>
    <xf numFmtId="164" fontId="8" fillId="0" borderId="9" xfId="0" applyNumberFormat="1" applyFont="1" applyBorder="1"/>
    <xf numFmtId="164" fontId="8" fillId="0" borderId="0" xfId="0" applyNumberFormat="1" applyFont="1" applyBorder="1"/>
    <xf numFmtId="165" fontId="7" fillId="0" borderId="0" xfId="0" applyNumberFormat="1" applyFont="1" applyAlignment="1">
      <alignment horizontal="left" indent="1"/>
    </xf>
    <xf numFmtId="0" fontId="4" fillId="0" borderId="0" xfId="0" applyFont="1" applyBorder="1" applyAlignment="1">
      <alignment horizontal="left" indent="1"/>
    </xf>
    <xf numFmtId="165" fontId="5" fillId="0" borderId="9" xfId="0" applyNumberFormat="1" applyFont="1" applyBorder="1"/>
    <xf numFmtId="0" fontId="5" fillId="0" borderId="5" xfId="0" applyFont="1" applyBorder="1"/>
    <xf numFmtId="0" fontId="5" fillId="0" borderId="4" xfId="0" applyFont="1" applyBorder="1"/>
    <xf numFmtId="0" fontId="4" fillId="0" borderId="3" xfId="0" applyFont="1" applyBorder="1" applyAlignment="1">
      <alignment horizontal="left" indent="1"/>
    </xf>
    <xf numFmtId="0" fontId="4" fillId="0" borderId="0" xfId="0" applyFont="1" applyBorder="1"/>
    <xf numFmtId="0" fontId="4" fillId="0" borderId="2" xfId="0" applyFont="1" applyBorder="1" applyAlignment="1">
      <alignment horizontal="left" indent="1"/>
    </xf>
    <xf numFmtId="0" fontId="4" fillId="0" borderId="1" xfId="0" applyFont="1" applyBorder="1"/>
    <xf numFmtId="165" fontId="4" fillId="0" borderId="1" xfId="0" applyNumberFormat="1" applyFont="1" applyBorder="1"/>
    <xf numFmtId="165" fontId="4" fillId="0" borderId="8" xfId="0" applyNumberFormat="1" applyFont="1" applyBorder="1"/>
    <xf numFmtId="0" fontId="0" fillId="0" borderId="12" xfId="0" applyBorder="1"/>
    <xf numFmtId="0" fontId="7" fillId="0" borderId="12" xfId="0" applyNumberFormat="1" applyFont="1" applyFill="1" applyBorder="1" applyAlignment="1"/>
    <xf numFmtId="0" fontId="7" fillId="0" borderId="9" xfId="0" applyNumberFormat="1" applyFont="1" applyFill="1" applyBorder="1" applyAlignment="1"/>
    <xf numFmtId="0" fontId="7" fillId="0" borderId="0" xfId="0" applyNumberFormat="1" applyFont="1" applyFill="1" applyBorder="1" applyAlignment="1"/>
    <xf numFmtId="171" fontId="7" fillId="0" borderId="9" xfId="0" applyNumberFormat="1" applyFont="1" applyFill="1" applyBorder="1" applyAlignment="1"/>
    <xf numFmtId="171" fontId="7" fillId="0" borderId="0" xfId="0" applyNumberFormat="1" applyFont="1" applyFill="1" applyBorder="1" applyAlignment="1"/>
    <xf numFmtId="164" fontId="8" fillId="0" borderId="9" xfId="0" applyNumberFormat="1" applyFont="1" applyFill="1" applyBorder="1" applyAlignment="1"/>
    <xf numFmtId="165" fontId="7" fillId="0" borderId="9" xfId="0" applyNumberFormat="1" applyFont="1" applyFill="1" applyBorder="1" applyAlignment="1"/>
    <xf numFmtId="165" fontId="4" fillId="0" borderId="0" xfId="0" applyNumberFormat="1" applyFont="1" applyAlignment="1">
      <alignment horizontal="left" indent="1"/>
    </xf>
    <xf numFmtId="0" fontId="1" fillId="0" borderId="12" xfId="0" applyFont="1" applyBorder="1"/>
    <xf numFmtId="0" fontId="0" fillId="0" borderId="0" xfId="0" applyFill="1" applyBorder="1"/>
    <xf numFmtId="0" fontId="9" fillId="0" borderId="0" xfId="0" applyFont="1"/>
    <xf numFmtId="0" fontId="4" fillId="0" borderId="0" xfId="0" applyFont="1" applyBorder="1" applyAlignment="1">
      <alignment horizontal="left"/>
    </xf>
    <xf numFmtId="0" fontId="1" fillId="0" borderId="5" xfId="0" applyFont="1" applyFill="1" applyBorder="1"/>
    <xf numFmtId="0" fontId="1" fillId="0" borderId="4" xfId="0" applyFont="1" applyBorder="1"/>
    <xf numFmtId="165" fontId="1" fillId="0" borderId="6" xfId="0" applyNumberFormat="1" applyFont="1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9" xfId="0" applyFont="1" applyBorder="1"/>
    <xf numFmtId="0" fontId="5" fillId="0" borderId="0" xfId="0" applyFont="1"/>
    <xf numFmtId="0" fontId="8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168" fontId="8" fillId="0" borderId="1" xfId="0" applyNumberFormat="1" applyFont="1" applyBorder="1" applyAlignment="1">
      <alignment horizontal="center"/>
    </xf>
    <xf numFmtId="168" fontId="8" fillId="0" borderId="6" xfId="0" applyNumberFormat="1" applyFont="1" applyBorder="1" applyAlignment="1">
      <alignment horizontal="center"/>
    </xf>
    <xf numFmtId="169" fontId="8" fillId="0" borderId="5" xfId="0" applyNumberFormat="1" applyFont="1" applyBorder="1" applyAlignment="1">
      <alignment horizontal="center"/>
    </xf>
    <xf numFmtId="169" fontId="8" fillId="0" borderId="1" xfId="0" applyNumberFormat="1" applyFont="1" applyBorder="1" applyAlignment="1">
      <alignment horizontal="center"/>
    </xf>
    <xf numFmtId="0" fontId="8" fillId="0" borderId="3" xfId="0" quotePrefix="1" applyFont="1" applyBorder="1" applyAlignment="1">
      <alignment horizontal="center"/>
    </xf>
    <xf numFmtId="0" fontId="8" fillId="0" borderId="9" xfId="0" quotePrefix="1" applyFont="1" applyBorder="1" applyAlignment="1">
      <alignment horizontal="center"/>
    </xf>
    <xf numFmtId="165" fontId="7" fillId="0" borderId="0" xfId="0" applyNumberFormat="1" applyFont="1"/>
    <xf numFmtId="0" fontId="4" fillId="0" borderId="0" xfId="0" applyFont="1"/>
    <xf numFmtId="0" fontId="7" fillId="0" borderId="6" xfId="0" applyFont="1" applyBorder="1"/>
    <xf numFmtId="171" fontId="7" fillId="0" borderId="0" xfId="0" applyNumberFormat="1" applyFont="1"/>
    <xf numFmtId="171" fontId="7" fillId="0" borderId="0" xfId="0" applyNumberFormat="1" applyFont="1" applyBorder="1"/>
    <xf numFmtId="165" fontId="7" fillId="0" borderId="0" xfId="0" applyNumberFormat="1" applyFont="1" applyBorder="1"/>
    <xf numFmtId="172" fontId="7" fillId="0" borderId="0" xfId="0" applyNumberFormat="1" applyFont="1" applyBorder="1"/>
    <xf numFmtId="0" fontId="8" fillId="2" borderId="14" xfId="0" applyFont="1" applyFill="1" applyBorder="1"/>
    <xf numFmtId="173" fontId="8" fillId="2" borderId="6" xfId="0" applyNumberFormat="1" applyFont="1" applyFill="1" applyBorder="1"/>
    <xf numFmtId="173" fontId="8" fillId="2" borderId="12" xfId="0" applyNumberFormat="1" applyFont="1" applyFill="1" applyBorder="1"/>
    <xf numFmtId="0" fontId="5" fillId="2" borderId="2" xfId="0" applyFont="1" applyFill="1" applyBorder="1" applyAlignment="1">
      <alignment horizontal="left" indent="1"/>
    </xf>
    <xf numFmtId="0" fontId="5" fillId="2" borderId="1" xfId="0" applyFont="1" applyFill="1" applyBorder="1"/>
    <xf numFmtId="165" fontId="5" fillId="2" borderId="1" xfId="0" applyNumberFormat="1" applyFont="1" applyFill="1" applyBorder="1"/>
    <xf numFmtId="165" fontId="5" fillId="2" borderId="8" xfId="0" applyNumberFormat="1" applyFont="1" applyFill="1" applyBorder="1"/>
    <xf numFmtId="174" fontId="7" fillId="0" borderId="0" xfId="0" applyNumberFormat="1" applyFont="1" applyBorder="1"/>
    <xf numFmtId="0" fontId="7" fillId="0" borderId="0" xfId="0" applyFont="1" applyFill="1" applyBorder="1"/>
    <xf numFmtId="0" fontId="7" fillId="0" borderId="8" xfId="0" applyFont="1" applyBorder="1"/>
    <xf numFmtId="0" fontId="7" fillId="0" borderId="1" xfId="0" applyFont="1" applyBorder="1"/>
    <xf numFmtId="0" fontId="8" fillId="3" borderId="14" xfId="0" applyFont="1" applyFill="1" applyBorder="1"/>
    <xf numFmtId="0" fontId="8" fillId="3" borderId="6" xfId="0" applyFont="1" applyFill="1" applyBorder="1"/>
    <xf numFmtId="173" fontId="8" fillId="3" borderId="6" xfId="0" applyNumberFormat="1" applyFont="1" applyFill="1" applyBorder="1"/>
    <xf numFmtId="173" fontId="8" fillId="3" borderId="12" xfId="0" applyNumberFormat="1" applyFont="1" applyFill="1" applyBorder="1"/>
    <xf numFmtId="0" fontId="8" fillId="3" borderId="2" xfId="0" applyFont="1" applyFill="1" applyBorder="1"/>
    <xf numFmtId="0" fontId="8" fillId="3" borderId="1" xfId="0" applyFont="1" applyFill="1" applyBorder="1"/>
    <xf numFmtId="165" fontId="8" fillId="3" borderId="1" xfId="0" applyNumberFormat="1" applyFont="1" applyFill="1" applyBorder="1"/>
    <xf numFmtId="165" fontId="8" fillId="3" borderId="8" xfId="0" applyNumberFormat="1" applyFont="1" applyFill="1" applyBorder="1"/>
    <xf numFmtId="165" fontId="5" fillId="2" borderId="8" xfId="0" applyNumberFormat="1" applyFont="1" applyFill="1" applyBorder="1" applyAlignment="1"/>
    <xf numFmtId="0" fontId="8" fillId="0" borderId="0" xfId="0" quotePrefix="1" applyFont="1" applyBorder="1" applyAlignment="1">
      <alignment horizontal="center"/>
    </xf>
    <xf numFmtId="0" fontId="7" fillId="0" borderId="17" xfId="0" applyNumberFormat="1" applyFont="1" applyFill="1" applyBorder="1" applyAlignment="1"/>
    <xf numFmtId="167" fontId="4" fillId="0" borderId="0" xfId="0" applyNumberFormat="1" applyFont="1" applyFill="1" applyBorder="1" applyAlignment="1"/>
    <xf numFmtId="0" fontId="8" fillId="0" borderId="14" xfId="0" applyFont="1" applyBorder="1"/>
    <xf numFmtId="173" fontId="1" fillId="0" borderId="0" xfId="0" applyNumberFormat="1" applyFont="1" applyBorder="1"/>
    <xf numFmtId="0" fontId="8" fillId="3" borderId="8" xfId="0" applyFont="1" applyFill="1" applyBorder="1"/>
    <xf numFmtId="0" fontId="1" fillId="0" borderId="5" xfId="0" applyFont="1" applyBorder="1"/>
    <xf numFmtId="0" fontId="10" fillId="4" borderId="18" xfId="0" applyFont="1" applyFill="1" applyBorder="1" applyAlignment="1">
      <alignment horizontal="centerContinuous"/>
    </xf>
    <xf numFmtId="0" fontId="11" fillId="4" borderId="13" xfId="0" applyFont="1" applyFill="1" applyBorder="1" applyAlignment="1">
      <alignment horizontal="centerContinuous"/>
    </xf>
    <xf numFmtId="165" fontId="8" fillId="0" borderId="0" xfId="0" applyNumberFormat="1" applyFont="1"/>
    <xf numFmtId="164" fontId="12" fillId="0" borderId="0" xfId="0" applyNumberFormat="1" applyFont="1"/>
    <xf numFmtId="165" fontId="7" fillId="0" borderId="16" xfId="0" applyNumberFormat="1" applyFont="1" applyFill="1" applyBorder="1"/>
    <xf numFmtId="165" fontId="7" fillId="0" borderId="12" xfId="0" applyNumberFormat="1" applyFont="1" applyFill="1" applyBorder="1"/>
    <xf numFmtId="165" fontId="13" fillId="0" borderId="0" xfId="0" applyNumberFormat="1" applyFont="1"/>
    <xf numFmtId="165" fontId="13" fillId="0" borderId="9" xfId="0" applyNumberFormat="1" applyFont="1" applyBorder="1"/>
    <xf numFmtId="165" fontId="13" fillId="0" borderId="0" xfId="0" applyNumberFormat="1" applyFont="1" applyBorder="1"/>
    <xf numFmtId="165" fontId="7" fillId="0" borderId="17" xfId="0" applyNumberFormat="1" applyFont="1" applyFill="1" applyBorder="1"/>
    <xf numFmtId="165" fontId="7" fillId="0" borderId="9" xfId="0" applyNumberFormat="1" applyFont="1" applyFill="1" applyBorder="1"/>
    <xf numFmtId="165" fontId="2" fillId="0" borderId="3" xfId="0" applyNumberFormat="1" applyFont="1" applyFill="1" applyBorder="1" applyAlignment="1"/>
    <xf numFmtId="165" fontId="2" fillId="0" borderId="0" xfId="0" applyNumberFormat="1" applyFont="1" applyFill="1" applyBorder="1" applyAlignment="1"/>
    <xf numFmtId="171" fontId="2" fillId="0" borderId="0" xfId="0" applyNumberFormat="1" applyFont="1" applyFill="1" applyBorder="1" applyAlignment="1"/>
    <xf numFmtId="171" fontId="2" fillId="0" borderId="0" xfId="0" applyNumberFormat="1" applyFont="1"/>
    <xf numFmtId="171" fontId="2" fillId="0" borderId="9" xfId="0" applyNumberFormat="1" applyFont="1" applyFill="1" applyBorder="1" applyAlignment="1"/>
    <xf numFmtId="171" fontId="2" fillId="0" borderId="0" xfId="0" applyNumberFormat="1" applyFont="1" applyBorder="1"/>
    <xf numFmtId="167" fontId="13" fillId="0" borderId="0" xfId="0" applyNumberFormat="1" applyFont="1"/>
    <xf numFmtId="167" fontId="13" fillId="0" borderId="9" xfId="0" applyNumberFormat="1" applyFont="1" applyFill="1" applyBorder="1" applyAlignment="1"/>
    <xf numFmtId="167" fontId="13" fillId="0" borderId="0" xfId="0" applyNumberFormat="1" applyFont="1" applyBorder="1"/>
    <xf numFmtId="172" fontId="2" fillId="0" borderId="0" xfId="0" applyNumberFormat="1" applyFont="1"/>
    <xf numFmtId="172" fontId="2" fillId="0" borderId="9" xfId="0" applyNumberFormat="1" applyFont="1" applyBorder="1"/>
    <xf numFmtId="165" fontId="7" fillId="0" borderId="8" xfId="0" applyNumberFormat="1" applyFont="1" applyFill="1" applyBorder="1"/>
    <xf numFmtId="165" fontId="8" fillId="0" borderId="4" xfId="0" applyNumberFormat="1" applyFont="1" applyBorder="1"/>
    <xf numFmtId="165" fontId="8" fillId="0" borderId="7" xfId="0" applyNumberFormat="1" applyFont="1" applyBorder="1"/>
    <xf numFmtId="166" fontId="7" fillId="0" borderId="0" xfId="0" applyNumberFormat="1" applyFont="1" applyBorder="1"/>
    <xf numFmtId="166" fontId="8" fillId="0" borderId="6" xfId="0" applyNumberFormat="1" applyFont="1" applyBorder="1"/>
    <xf numFmtId="166" fontId="8" fillId="0" borderId="4" xfId="0" applyNumberFormat="1" applyFont="1" applyBorder="1"/>
    <xf numFmtId="166" fontId="8" fillId="0" borderId="7" xfId="0" applyNumberFormat="1" applyFont="1" applyBorder="1"/>
    <xf numFmtId="173" fontId="7" fillId="0" borderId="0" xfId="0" applyNumberFormat="1" applyFont="1" applyBorder="1"/>
    <xf numFmtId="173" fontId="8" fillId="0" borderId="4" xfId="0" applyNumberFormat="1" applyFont="1" applyBorder="1"/>
    <xf numFmtId="173" fontId="8" fillId="0" borderId="7" xfId="0" applyNumberFormat="1" applyFont="1" applyBorder="1"/>
    <xf numFmtId="167" fontId="13" fillId="0" borderId="0" xfId="0" applyNumberFormat="1" applyFont="1" applyFill="1" applyBorder="1" applyAlignment="1"/>
    <xf numFmtId="165" fontId="8" fillId="0" borderId="11" xfId="0" applyNumberFormat="1" applyFont="1" applyBorder="1" applyAlignment="1">
      <alignment horizontal="center"/>
    </xf>
    <xf numFmtId="174" fontId="7" fillId="0" borderId="0" xfId="0" applyNumberFormat="1" applyFont="1"/>
    <xf numFmtId="165" fontId="7" fillId="0" borderId="0" xfId="0" applyNumberFormat="1" applyFont="1" applyAlignment="1">
      <alignment horizont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F7E17-7DD6-4FCC-9559-5015CF52F3D7}">
  <dimension ref="A2:N103"/>
  <sheetViews>
    <sheetView showGridLines="0" tabSelected="1" zoomScale="110" zoomScaleNormal="110" workbookViewId="0"/>
  </sheetViews>
  <sheetFormatPr defaultRowHeight="15" outlineLevelRow="1" x14ac:dyDescent="0.25"/>
  <cols>
    <col min="2" max="2" width="18" bestFit="1" customWidth="1"/>
    <col min="3" max="3" width="10.140625" customWidth="1"/>
    <col min="11" max="11" width="3.7109375" customWidth="1"/>
    <col min="12" max="13" width="7.5703125" bestFit="1" customWidth="1"/>
  </cols>
  <sheetData>
    <row r="2" spans="2:14" ht="19.5" thickBot="1" x14ac:dyDescent="0.35">
      <c r="B2" s="10" t="s">
        <v>10</v>
      </c>
    </row>
    <row r="3" spans="2:14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 t="s">
        <v>54</v>
      </c>
    </row>
    <row r="5" spans="2:14" x14ac:dyDescent="0.25">
      <c r="B5" s="77" t="s">
        <v>55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2:14" x14ac:dyDescent="0.25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2:14" x14ac:dyDescent="0.25">
      <c r="B7" s="42"/>
      <c r="C7" s="78" t="s">
        <v>6</v>
      </c>
      <c r="D7" s="79"/>
      <c r="E7" s="79"/>
      <c r="F7" s="80" t="s">
        <v>7</v>
      </c>
      <c r="G7" s="79"/>
      <c r="H7" s="79"/>
      <c r="I7" s="79"/>
      <c r="J7" s="79"/>
      <c r="K7" s="81"/>
      <c r="L7" s="82" t="s">
        <v>5</v>
      </c>
      <c r="M7" s="83"/>
    </row>
    <row r="8" spans="2:14" x14ac:dyDescent="0.25">
      <c r="B8" s="42"/>
      <c r="C8" s="84">
        <f>+D8-1</f>
        <v>2018</v>
      </c>
      <c r="D8" s="84">
        <f>+E8-1</f>
        <v>2019</v>
      </c>
      <c r="E8" s="85">
        <v>2020</v>
      </c>
      <c r="F8" s="86">
        <f t="shared" ref="F8:J8" si="0">+E8+1</f>
        <v>2021</v>
      </c>
      <c r="G8" s="87">
        <f t="shared" si="0"/>
        <v>2022</v>
      </c>
      <c r="H8" s="87">
        <f t="shared" si="0"/>
        <v>2023</v>
      </c>
      <c r="I8" s="87">
        <f t="shared" si="0"/>
        <v>2024</v>
      </c>
      <c r="J8" s="87">
        <f t="shared" si="0"/>
        <v>2025</v>
      </c>
      <c r="K8" s="87"/>
      <c r="L8" s="88" t="s">
        <v>8</v>
      </c>
      <c r="M8" s="89" t="s">
        <v>9</v>
      </c>
    </row>
    <row r="9" spans="2:14" x14ac:dyDescent="0.25">
      <c r="B9" s="35" t="s">
        <v>0</v>
      </c>
      <c r="C9" s="127">
        <v>98</v>
      </c>
      <c r="D9" s="36">
        <f t="shared" ref="D9:J9" si="1">+C9*(1+D13)</f>
        <v>100.64599999999999</v>
      </c>
      <c r="E9" s="37">
        <f t="shared" si="1"/>
        <v>103.46408799999999</v>
      </c>
      <c r="F9" s="38">
        <f t="shared" si="1"/>
        <v>108.37863218</v>
      </c>
      <c r="G9" s="36">
        <f t="shared" si="1"/>
        <v>114.12269968553998</v>
      </c>
      <c r="H9" s="36">
        <f t="shared" si="1"/>
        <v>120.7418162673013</v>
      </c>
      <c r="I9" s="36">
        <f t="shared" si="1"/>
        <v>128.34855069214129</v>
      </c>
      <c r="J9" s="36">
        <f t="shared" si="1"/>
        <v>137.0762521392069</v>
      </c>
      <c r="K9" s="46"/>
      <c r="L9" s="128">
        <f>+(E9/C9)^(1/2)-1</f>
        <v>2.7499878345491613E-2</v>
      </c>
      <c r="M9" s="129">
        <f>+(J9/E9)^(1/5)-1</f>
        <v>5.7875398662226241E-2</v>
      </c>
    </row>
    <row r="10" spans="2:14" s="4" customFormat="1" hidden="1" outlineLevel="1" x14ac:dyDescent="0.25">
      <c r="B10" s="39" t="s">
        <v>4</v>
      </c>
      <c r="C10" s="40"/>
      <c r="D10" s="130">
        <v>4.2000000000000003E-2</v>
      </c>
      <c r="E10" s="131">
        <v>4.2999999999999997E-2</v>
      </c>
      <c r="F10" s="132">
        <v>4.2500000000000003E-2</v>
      </c>
      <c r="G10" s="130">
        <v>4.2999999999999997E-2</v>
      </c>
      <c r="H10" s="130">
        <v>4.2999999999999997E-2</v>
      </c>
      <c r="I10" s="130">
        <v>4.2999999999999997E-2</v>
      </c>
      <c r="J10" s="130">
        <v>4.2999999999999997E-2</v>
      </c>
      <c r="K10" s="5"/>
      <c r="L10" s="30"/>
      <c r="M10" s="14"/>
    </row>
    <row r="11" spans="2:14" s="4" customFormat="1" hidden="1" outlineLevel="1" x14ac:dyDescent="0.25">
      <c r="B11" s="39" t="s">
        <v>2</v>
      </c>
      <c r="C11" s="40"/>
      <c r="D11" s="130">
        <v>-5.0000000000000001E-3</v>
      </c>
      <c r="E11" s="131">
        <v>-5.0000000000000001E-3</v>
      </c>
      <c r="F11" s="132">
        <v>5.0000000000000001E-3</v>
      </c>
      <c r="G11" s="130">
        <v>0.01</v>
      </c>
      <c r="H11" s="130">
        <v>1.4999999999999999E-2</v>
      </c>
      <c r="I11" s="130">
        <v>0.02</v>
      </c>
      <c r="J11" s="130">
        <v>2.5000000000000001E-2</v>
      </c>
      <c r="K11" s="5"/>
      <c r="L11" s="30"/>
      <c r="M11" s="14"/>
    </row>
    <row r="12" spans="2:14" s="4" customFormat="1" hidden="1" outlineLevel="1" x14ac:dyDescent="0.25">
      <c r="B12" s="39" t="s">
        <v>3</v>
      </c>
      <c r="C12" s="40"/>
      <c r="D12" s="130">
        <v>-0.01</v>
      </c>
      <c r="E12" s="131">
        <v>-0.01</v>
      </c>
      <c r="F12" s="132">
        <v>0</v>
      </c>
      <c r="G12" s="130">
        <v>0</v>
      </c>
      <c r="H12" s="130">
        <v>0</v>
      </c>
      <c r="I12" s="130">
        <v>0</v>
      </c>
      <c r="J12" s="130">
        <v>0</v>
      </c>
      <c r="K12" s="5"/>
      <c r="L12" s="30"/>
      <c r="M12" s="14"/>
    </row>
    <row r="13" spans="2:14" s="4" customFormat="1" collapsed="1" x14ac:dyDescent="0.25">
      <c r="B13" s="70" t="s">
        <v>1</v>
      </c>
      <c r="C13" s="6"/>
      <c r="D13" s="6">
        <f>+SUM(D10:D12)</f>
        <v>2.7000000000000003E-2</v>
      </c>
      <c r="E13" s="6">
        <f>+SUM(E10:E12)</f>
        <v>2.7999999999999997E-2</v>
      </c>
      <c r="F13" s="28">
        <f>+SUM(F10:F12)</f>
        <v>4.7500000000000001E-2</v>
      </c>
      <c r="G13" s="6">
        <f t="shared" ref="G13:J13" si="2">+SUM(G10:G12)</f>
        <v>5.2999999999999999E-2</v>
      </c>
      <c r="H13" s="6">
        <f t="shared" si="2"/>
        <v>5.7999999999999996E-2</v>
      </c>
      <c r="I13" s="6">
        <f t="shared" si="2"/>
        <v>6.3E-2</v>
      </c>
      <c r="J13" s="6">
        <f t="shared" si="2"/>
        <v>6.8000000000000005E-2</v>
      </c>
      <c r="K13" s="6"/>
      <c r="L13" s="30"/>
      <c r="M13" s="14"/>
    </row>
    <row r="14" spans="2:14" x14ac:dyDescent="0.25">
      <c r="B14" s="42"/>
      <c r="C14" s="42"/>
      <c r="D14" s="42"/>
      <c r="E14" s="43"/>
      <c r="F14" s="44"/>
      <c r="G14" s="42"/>
      <c r="H14" s="42"/>
      <c r="I14" s="42"/>
      <c r="J14" s="42"/>
      <c r="K14" s="42"/>
      <c r="L14" s="31"/>
      <c r="M14" s="9"/>
    </row>
    <row r="15" spans="2:14" x14ac:dyDescent="0.25">
      <c r="B15" s="35" t="s">
        <v>11</v>
      </c>
      <c r="C15" s="36">
        <f>+C19*C9</f>
        <v>40.082000000000001</v>
      </c>
      <c r="D15" s="36">
        <f t="shared" ref="D15:J15" si="3">+D19*D9</f>
        <v>41.264859999999992</v>
      </c>
      <c r="E15" s="45">
        <f t="shared" si="3"/>
        <v>42.937596519999992</v>
      </c>
      <c r="F15" s="46">
        <f t="shared" si="3"/>
        <v>44.706185774249995</v>
      </c>
      <c r="G15" s="46">
        <f t="shared" si="3"/>
        <v>47.646227118712943</v>
      </c>
      <c r="H15" s="46">
        <f t="shared" si="3"/>
        <v>51.013417372934796</v>
      </c>
      <c r="I15" s="46">
        <f t="shared" si="3"/>
        <v>54.869005420890396</v>
      </c>
      <c r="J15" s="46">
        <f t="shared" si="3"/>
        <v>59.28547905020698</v>
      </c>
      <c r="K15" s="42"/>
      <c r="L15" s="133">
        <f>+(E15/C15)^(1/2)-1</f>
        <v>3.50091125592491E-2</v>
      </c>
      <c r="M15" s="134">
        <f>+(J15/E15)^(1/5)-1</f>
        <v>6.6650449137322765E-2</v>
      </c>
      <c r="N15" s="160"/>
    </row>
    <row r="16" spans="2:14" hidden="1" outlineLevel="1" x14ac:dyDescent="0.25">
      <c r="B16" s="66" t="s">
        <v>16</v>
      </c>
      <c r="C16" s="130">
        <v>0.40899999999999997</v>
      </c>
      <c r="D16" s="130">
        <v>0.41</v>
      </c>
      <c r="E16" s="131">
        <v>0.41</v>
      </c>
      <c r="F16" s="132">
        <v>0.41</v>
      </c>
      <c r="G16" s="132">
        <v>0.41</v>
      </c>
      <c r="H16" s="132">
        <v>0.41</v>
      </c>
      <c r="I16" s="132">
        <v>0.41</v>
      </c>
      <c r="J16" s="132">
        <v>0.41</v>
      </c>
      <c r="K16" s="90"/>
      <c r="L16" s="33"/>
      <c r="M16" s="18"/>
    </row>
    <row r="17" spans="1:13" hidden="1" outlineLevel="1" x14ac:dyDescent="0.25">
      <c r="B17" s="66" t="s">
        <v>14</v>
      </c>
      <c r="C17" s="5"/>
      <c r="D17" s="5"/>
      <c r="E17" s="131">
        <v>-0.01</v>
      </c>
      <c r="F17" s="132">
        <v>-5.0000000000000001E-3</v>
      </c>
      <c r="G17" s="132">
        <v>0</v>
      </c>
      <c r="H17" s="132">
        <v>0</v>
      </c>
      <c r="I17" s="132">
        <v>0</v>
      </c>
      <c r="J17" s="132">
        <v>0</v>
      </c>
      <c r="K17" s="90"/>
      <c r="L17" s="33"/>
      <c r="M17" s="18"/>
    </row>
    <row r="18" spans="1:13" hidden="1" outlineLevel="1" x14ac:dyDescent="0.25">
      <c r="B18" s="66" t="s">
        <v>15</v>
      </c>
      <c r="C18" s="5"/>
      <c r="D18" s="5"/>
      <c r="E18" s="131">
        <v>1.4999999999999999E-2</v>
      </c>
      <c r="F18" s="132">
        <v>7.4999999999999997E-3</v>
      </c>
      <c r="G18" s="132">
        <v>7.4999999999999997E-3</v>
      </c>
      <c r="H18" s="132">
        <v>1.2500000000000001E-2</v>
      </c>
      <c r="I18" s="132">
        <v>1.7500000000000002E-2</v>
      </c>
      <c r="J18" s="132">
        <v>2.2500000000000003E-2</v>
      </c>
      <c r="K18" s="90"/>
      <c r="L18" s="33"/>
      <c r="M18" s="18"/>
    </row>
    <row r="19" spans="1:13" s="4" customFormat="1" collapsed="1" x14ac:dyDescent="0.25">
      <c r="B19" s="48" t="s">
        <v>13</v>
      </c>
      <c r="C19" s="6">
        <f>+SUM(C16:C18)</f>
        <v>0.40899999999999997</v>
      </c>
      <c r="D19" s="6">
        <f t="shared" ref="D19:J19" si="4">+SUM(D16:D18)</f>
        <v>0.41</v>
      </c>
      <c r="E19" s="6">
        <f t="shared" si="4"/>
        <v>0.41499999999999998</v>
      </c>
      <c r="F19" s="28">
        <f t="shared" si="4"/>
        <v>0.41249999999999998</v>
      </c>
      <c r="G19" s="6">
        <f t="shared" si="4"/>
        <v>0.41749999999999998</v>
      </c>
      <c r="H19" s="6">
        <f t="shared" si="4"/>
        <v>0.42249999999999999</v>
      </c>
      <c r="I19" s="6">
        <f t="shared" si="4"/>
        <v>0.42749999999999999</v>
      </c>
      <c r="J19" s="6">
        <f t="shared" si="4"/>
        <v>0.4325</v>
      </c>
      <c r="K19" s="91"/>
      <c r="L19" s="30"/>
      <c r="M19" s="14"/>
    </row>
    <row r="20" spans="1:13" hidden="1" outlineLevel="1" x14ac:dyDescent="0.25">
      <c r="B20" s="42"/>
      <c r="C20" s="42"/>
      <c r="D20" s="42"/>
      <c r="E20" s="43"/>
      <c r="F20" s="44"/>
      <c r="G20" s="42"/>
      <c r="H20" s="42"/>
      <c r="I20" s="42"/>
      <c r="J20" s="42"/>
      <c r="K20" s="42"/>
      <c r="L20" s="31"/>
      <c r="M20" s="9"/>
    </row>
    <row r="21" spans="1:13" hidden="1" outlineLevel="1" x14ac:dyDescent="0.25">
      <c r="B21" s="35" t="s">
        <v>19</v>
      </c>
      <c r="C21" s="36">
        <f>+C25*C9</f>
        <v>18.619999999999997</v>
      </c>
      <c r="D21" s="36">
        <f t="shared" ref="D21:J21" si="5">+D25*D9</f>
        <v>19.022093999999996</v>
      </c>
      <c r="E21" s="45">
        <f t="shared" si="5"/>
        <v>19.761640807999996</v>
      </c>
      <c r="F21" s="46">
        <f t="shared" si="5"/>
        <v>20.375182849839998</v>
      </c>
      <c r="G21" s="46">
        <f t="shared" si="5"/>
        <v>21.112699441824898</v>
      </c>
      <c r="H21" s="46">
        <f t="shared" si="5"/>
        <v>22.337236009450741</v>
      </c>
      <c r="I21" s="46">
        <f t="shared" si="5"/>
        <v>23.744481878046138</v>
      </c>
      <c r="J21" s="46">
        <f t="shared" si="5"/>
        <v>25.359106645753275</v>
      </c>
      <c r="K21" s="42"/>
      <c r="L21" s="133">
        <f>+(E21/C21)^(1/2)-1</f>
        <v>3.0200276900717915E-2</v>
      </c>
      <c r="M21" s="134">
        <f>+(J21/E21)^(1/5)-1</f>
        <v>5.1143937338862244E-2</v>
      </c>
    </row>
    <row r="22" spans="1:13" ht="15" hidden="1" customHeight="1" outlineLevel="1" x14ac:dyDescent="0.25">
      <c r="B22" s="47" t="s">
        <v>21</v>
      </c>
      <c r="C22" s="130">
        <v>0.18999999999999997</v>
      </c>
      <c r="D22" s="130">
        <v>0.18899999999999997</v>
      </c>
      <c r="E22" s="132">
        <v>0.19099999999999998</v>
      </c>
      <c r="F22" s="135">
        <v>0.191</v>
      </c>
      <c r="G22" s="136">
        <v>0.191</v>
      </c>
      <c r="H22" s="136">
        <v>0.191</v>
      </c>
      <c r="I22" s="136">
        <v>0.191</v>
      </c>
      <c r="J22" s="136">
        <v>0.191</v>
      </c>
      <c r="K22" s="42"/>
      <c r="L22" s="31"/>
      <c r="M22" s="9"/>
    </row>
    <row r="23" spans="1:13" hidden="1" outlineLevel="1" x14ac:dyDescent="0.25">
      <c r="B23" s="47" t="s">
        <v>17</v>
      </c>
      <c r="C23" s="130">
        <v>0</v>
      </c>
      <c r="D23" s="130">
        <v>0</v>
      </c>
      <c r="E23" s="131">
        <v>0</v>
      </c>
      <c r="F23" s="132">
        <v>-2.5000000000000001E-3</v>
      </c>
      <c r="G23" s="132">
        <v>-5.0000000000000001E-3</v>
      </c>
      <c r="H23" s="132">
        <v>-5.0000000000000001E-3</v>
      </c>
      <c r="I23" s="132">
        <v>-5.0000000000000001E-3</v>
      </c>
      <c r="J23" s="132">
        <v>-5.0000000000000001E-3</v>
      </c>
      <c r="K23" s="42"/>
      <c r="L23" s="31"/>
      <c r="M23" s="9"/>
    </row>
    <row r="24" spans="1:13" hidden="1" outlineLevel="1" x14ac:dyDescent="0.25">
      <c r="B24" s="47" t="s">
        <v>18</v>
      </c>
      <c r="C24" s="130">
        <v>0</v>
      </c>
      <c r="D24" s="130">
        <v>0</v>
      </c>
      <c r="E24" s="131">
        <v>0</v>
      </c>
      <c r="F24" s="132">
        <v>-5.0000000000000001E-4</v>
      </c>
      <c r="G24" s="132">
        <v>-1E-3</v>
      </c>
      <c r="H24" s="132">
        <v>-1E-3</v>
      </c>
      <c r="I24" s="132">
        <v>-1E-3</v>
      </c>
      <c r="J24" s="132">
        <v>-1E-3</v>
      </c>
      <c r="K24" s="42"/>
      <c r="L24" s="31"/>
      <c r="M24" s="9"/>
    </row>
    <row r="25" spans="1:13" hidden="1" outlineLevel="1" x14ac:dyDescent="0.25">
      <c r="B25" s="70" t="s">
        <v>20</v>
      </c>
      <c r="C25" s="6">
        <f>+SUM(C22:C24)</f>
        <v>0.18999999999999997</v>
      </c>
      <c r="D25" s="6">
        <f t="shared" ref="D25:J25" si="6">+SUM(D22:D24)</f>
        <v>0.18899999999999997</v>
      </c>
      <c r="E25" s="6">
        <f t="shared" si="6"/>
        <v>0.19099999999999998</v>
      </c>
      <c r="F25" s="28">
        <f t="shared" si="6"/>
        <v>0.188</v>
      </c>
      <c r="G25" s="6">
        <f t="shared" si="6"/>
        <v>0.185</v>
      </c>
      <c r="H25" s="6">
        <f t="shared" si="6"/>
        <v>0.185</v>
      </c>
      <c r="I25" s="6">
        <f t="shared" si="6"/>
        <v>0.185</v>
      </c>
      <c r="J25" s="6">
        <f t="shared" si="6"/>
        <v>0.185</v>
      </c>
      <c r="K25" s="42"/>
      <c r="L25" s="31"/>
      <c r="M25" s="9"/>
    </row>
    <row r="26" spans="1:13" collapsed="1" x14ac:dyDescent="0.25">
      <c r="B26" s="42"/>
      <c r="C26" s="42"/>
      <c r="D26" s="42"/>
      <c r="E26" s="43"/>
      <c r="F26" s="44"/>
      <c r="G26" s="42"/>
      <c r="H26" s="42"/>
      <c r="I26" s="42"/>
      <c r="J26" s="42"/>
      <c r="K26" s="42"/>
      <c r="L26" s="31"/>
      <c r="M26" s="9"/>
    </row>
    <row r="27" spans="1:13" x14ac:dyDescent="0.25">
      <c r="B27" s="120" t="s">
        <v>12</v>
      </c>
      <c r="C27" s="38">
        <f>+C15-C21</f>
        <v>21.462000000000003</v>
      </c>
      <c r="D27" s="38">
        <f t="shared" ref="D27:J27" si="7">+D15-D21</f>
        <v>22.242765999999996</v>
      </c>
      <c r="E27" s="37">
        <f t="shared" si="7"/>
        <v>23.175955711999997</v>
      </c>
      <c r="F27" s="38">
        <f t="shared" si="7"/>
        <v>24.331002924409997</v>
      </c>
      <c r="G27" s="38">
        <f t="shared" si="7"/>
        <v>26.533527676888045</v>
      </c>
      <c r="H27" s="38">
        <f t="shared" si="7"/>
        <v>28.676181363484055</v>
      </c>
      <c r="I27" s="38">
        <f t="shared" si="7"/>
        <v>31.124523542844258</v>
      </c>
      <c r="J27" s="37">
        <f t="shared" si="7"/>
        <v>33.926372404453701</v>
      </c>
      <c r="K27" s="42"/>
      <c r="L27" s="133">
        <f>+(E27/C27)^(1/2)-1</f>
        <v>3.9163133615141232E-2</v>
      </c>
      <c r="M27" s="134">
        <f>+(J27/E27)^(1/5)-1</f>
        <v>7.919507452011687E-2</v>
      </c>
    </row>
    <row r="28" spans="1:13" s="4" customFormat="1" x14ac:dyDescent="0.25">
      <c r="B28" s="52" t="s">
        <v>13</v>
      </c>
      <c r="C28" s="6">
        <f>+C27/C9</f>
        <v>0.21900000000000003</v>
      </c>
      <c r="D28" s="6">
        <f t="shared" ref="D28:J28" si="8">+D27/D9</f>
        <v>0.221</v>
      </c>
      <c r="E28" s="6">
        <f t="shared" si="8"/>
        <v>0.224</v>
      </c>
      <c r="F28" s="28">
        <f t="shared" si="8"/>
        <v>0.22449999999999998</v>
      </c>
      <c r="G28" s="6">
        <f t="shared" si="8"/>
        <v>0.23249999999999998</v>
      </c>
      <c r="H28" s="6">
        <f t="shared" si="8"/>
        <v>0.23749999999999996</v>
      </c>
      <c r="I28" s="6">
        <f t="shared" si="8"/>
        <v>0.24249999999999997</v>
      </c>
      <c r="J28" s="13">
        <f t="shared" si="8"/>
        <v>0.24749999999999994</v>
      </c>
      <c r="K28" s="91"/>
      <c r="L28" s="30"/>
      <c r="M28" s="14"/>
    </row>
    <row r="29" spans="1:13" s="4" customFormat="1" x14ac:dyDescent="0.25">
      <c r="B29" s="54" t="s">
        <v>1</v>
      </c>
      <c r="C29" s="56"/>
      <c r="D29" s="56">
        <f>+D27/C27-1</f>
        <v>3.637899543378964E-2</v>
      </c>
      <c r="E29" s="57">
        <f t="shared" ref="E29:J29" si="9">+E27/D27-1</f>
        <v>4.1954751131221713E-2</v>
      </c>
      <c r="F29" s="56">
        <f t="shared" si="9"/>
        <v>4.9838169642857144E-2</v>
      </c>
      <c r="G29" s="56">
        <f t="shared" si="9"/>
        <v>9.0523385300668169E-2</v>
      </c>
      <c r="H29" s="56">
        <f t="shared" si="9"/>
        <v>8.0752688172042841E-2</v>
      </c>
      <c r="I29" s="56">
        <f t="shared" si="9"/>
        <v>8.5378947368420999E-2</v>
      </c>
      <c r="J29" s="57">
        <f t="shared" si="9"/>
        <v>9.002061855670096E-2</v>
      </c>
      <c r="K29" s="91"/>
      <c r="L29" s="30"/>
      <c r="M29" s="14"/>
    </row>
    <row r="30" spans="1:13" s="15" customFormat="1" hidden="1" outlineLevel="1" x14ac:dyDescent="0.25">
      <c r="A30" s="2"/>
      <c r="B30" s="44"/>
      <c r="C30" s="44"/>
      <c r="D30" s="23"/>
      <c r="E30" s="49"/>
      <c r="F30" s="23"/>
      <c r="G30" s="23"/>
      <c r="H30" s="23"/>
      <c r="I30" s="44"/>
      <c r="J30" s="44"/>
      <c r="K30" s="44"/>
      <c r="L30" s="30"/>
      <c r="M30" s="14"/>
    </row>
    <row r="31" spans="1:13" s="4" customFormat="1" ht="15" hidden="1" customHeight="1" outlineLevel="1" x14ac:dyDescent="0.25">
      <c r="B31" s="50" t="s">
        <v>23</v>
      </c>
      <c r="C31" s="51"/>
      <c r="D31" s="26">
        <f>+D28-C28</f>
        <v>1.999999999999974E-3</v>
      </c>
      <c r="E31" s="27">
        <f t="shared" ref="E31:J31" si="10">+E28-D28</f>
        <v>3.0000000000000027E-3</v>
      </c>
      <c r="F31" s="26">
        <f t="shared" si="10"/>
        <v>4.9999999999997269E-4</v>
      </c>
      <c r="G31" s="26">
        <f t="shared" si="10"/>
        <v>8.0000000000000071E-3</v>
      </c>
      <c r="H31" s="26">
        <f t="shared" si="10"/>
        <v>4.9999999999999767E-3</v>
      </c>
      <c r="I31" s="26">
        <f t="shared" si="10"/>
        <v>5.0000000000000044E-3</v>
      </c>
      <c r="J31" s="27">
        <f t="shared" si="10"/>
        <v>4.9999999999999767E-3</v>
      </c>
      <c r="K31" s="91"/>
      <c r="L31" s="30"/>
      <c r="M31" s="14"/>
    </row>
    <row r="32" spans="1:13" s="4" customFormat="1" hidden="1" outlineLevel="1" x14ac:dyDescent="0.25">
      <c r="B32" s="52" t="s">
        <v>22</v>
      </c>
      <c r="C32" s="53"/>
      <c r="D32" s="6">
        <f>+D19-C19</f>
        <v>1.0000000000000009E-3</v>
      </c>
      <c r="E32" s="13">
        <f t="shared" ref="E32:J32" si="11">+E19-D19</f>
        <v>5.0000000000000044E-3</v>
      </c>
      <c r="F32" s="6">
        <f t="shared" si="11"/>
        <v>-2.5000000000000022E-3</v>
      </c>
      <c r="G32" s="6">
        <f t="shared" si="11"/>
        <v>5.0000000000000044E-3</v>
      </c>
      <c r="H32" s="6">
        <f t="shared" si="11"/>
        <v>5.0000000000000044E-3</v>
      </c>
      <c r="I32" s="6">
        <f t="shared" si="11"/>
        <v>5.0000000000000044E-3</v>
      </c>
      <c r="J32" s="13">
        <f t="shared" si="11"/>
        <v>5.0000000000000044E-3</v>
      </c>
      <c r="K32" s="91"/>
      <c r="L32" s="30"/>
      <c r="M32" s="14"/>
    </row>
    <row r="33" spans="2:13" s="4" customFormat="1" hidden="1" outlineLevel="1" x14ac:dyDescent="0.25">
      <c r="B33" s="54" t="s">
        <v>19</v>
      </c>
      <c r="C33" s="55"/>
      <c r="D33" s="56">
        <f>+C25-D25</f>
        <v>1.0000000000000009E-3</v>
      </c>
      <c r="E33" s="57">
        <f t="shared" ref="E33:I33" si="12">+D25-E25</f>
        <v>-2.0000000000000018E-3</v>
      </c>
      <c r="F33" s="56">
        <f t="shared" si="12"/>
        <v>2.9999999999999749E-3</v>
      </c>
      <c r="G33" s="56">
        <f t="shared" si="12"/>
        <v>3.0000000000000027E-3</v>
      </c>
      <c r="H33" s="56">
        <f t="shared" si="12"/>
        <v>0</v>
      </c>
      <c r="I33" s="56">
        <f t="shared" si="12"/>
        <v>0</v>
      </c>
      <c r="J33" s="57" t="s">
        <v>56</v>
      </c>
      <c r="K33" s="91"/>
      <c r="L33" s="30"/>
      <c r="M33" s="14"/>
    </row>
    <row r="34" spans="2:13" ht="15" hidden="1" customHeight="1" outlineLevel="1" collapsed="1" x14ac:dyDescent="0.25">
      <c r="B34" s="42"/>
      <c r="C34" s="42"/>
      <c r="D34" s="42"/>
      <c r="E34" s="59"/>
      <c r="F34" s="92"/>
      <c r="G34" s="42"/>
      <c r="H34" s="42"/>
      <c r="I34" s="42"/>
      <c r="J34" s="42"/>
      <c r="K34" s="42"/>
      <c r="L34" s="31"/>
      <c r="M34" s="9"/>
    </row>
    <row r="35" spans="2:13" ht="15" hidden="1" customHeight="1" outlineLevel="1" collapsed="1" x14ac:dyDescent="0.25">
      <c r="B35" s="42"/>
      <c r="C35" s="42"/>
      <c r="D35" s="42"/>
      <c r="E35" s="60"/>
      <c r="F35" s="44"/>
      <c r="G35" s="42"/>
      <c r="H35" s="42"/>
      <c r="I35" s="42"/>
      <c r="J35" s="42"/>
      <c r="K35" s="42"/>
      <c r="L35" s="31"/>
      <c r="M35" s="9"/>
    </row>
    <row r="36" spans="2:13" ht="15" hidden="1" customHeight="1" outlineLevel="1" x14ac:dyDescent="0.25">
      <c r="B36" s="42" t="s">
        <v>25</v>
      </c>
      <c r="C36" s="137">
        <v>0</v>
      </c>
      <c r="D36" s="138">
        <v>0</v>
      </c>
      <c r="E36" s="139">
        <v>0</v>
      </c>
      <c r="F36" s="140">
        <v>-2</v>
      </c>
      <c r="G36" s="140">
        <v>-2</v>
      </c>
      <c r="H36" s="140">
        <v>-2</v>
      </c>
      <c r="I36" s="140">
        <v>-2</v>
      </c>
      <c r="J36" s="140">
        <v>-2</v>
      </c>
      <c r="K36" s="42"/>
      <c r="L36" s="31"/>
      <c r="M36" s="9"/>
    </row>
    <row r="37" spans="2:13" ht="15" hidden="1" customHeight="1" outlineLevel="1" x14ac:dyDescent="0.25">
      <c r="B37" s="42"/>
      <c r="C37" s="63"/>
      <c r="D37" s="93"/>
      <c r="E37" s="62"/>
      <c r="F37" s="94"/>
      <c r="G37" s="94"/>
      <c r="H37" s="94"/>
      <c r="I37" s="94"/>
      <c r="J37" s="94"/>
      <c r="K37" s="42"/>
      <c r="L37" s="31"/>
      <c r="M37" s="9"/>
    </row>
    <row r="38" spans="2:13" ht="15" hidden="1" customHeight="1" outlineLevel="1" x14ac:dyDescent="0.25">
      <c r="B38" s="42" t="s">
        <v>26</v>
      </c>
      <c r="C38" s="93">
        <f>+(C27+C36)*-C39</f>
        <v>-4.2924000000000007</v>
      </c>
      <c r="D38" s="93">
        <f t="shared" ref="D38:J38" si="13">+(D27+D36)*-D39</f>
        <v>-4.4485531999999992</v>
      </c>
      <c r="E38" s="62">
        <f t="shared" si="13"/>
        <v>-4.6351911423999992</v>
      </c>
      <c r="F38" s="94">
        <f t="shared" si="13"/>
        <v>-4.4662005848819994</v>
      </c>
      <c r="G38" s="93">
        <f t="shared" si="13"/>
        <v>-4.9067055353776095</v>
      </c>
      <c r="H38" s="93">
        <f t="shared" si="13"/>
        <v>-5.335236272696811</v>
      </c>
      <c r="I38" s="93">
        <f t="shared" si="13"/>
        <v>-5.8249047085688517</v>
      </c>
      <c r="J38" s="93">
        <f t="shared" si="13"/>
        <v>-6.3852744808907405</v>
      </c>
      <c r="K38" s="42"/>
      <c r="L38" s="31"/>
      <c r="M38" s="9"/>
    </row>
    <row r="39" spans="2:13" s="4" customFormat="1" ht="15" hidden="1" customHeight="1" outlineLevel="1" x14ac:dyDescent="0.25">
      <c r="B39" s="39" t="s">
        <v>27</v>
      </c>
      <c r="C39" s="141">
        <v>0.2</v>
      </c>
      <c r="D39" s="141">
        <v>0.2</v>
      </c>
      <c r="E39" s="142">
        <v>0.2</v>
      </c>
      <c r="F39" s="143">
        <v>0.2</v>
      </c>
      <c r="G39" s="141">
        <v>0.2</v>
      </c>
      <c r="H39" s="141">
        <v>0.2</v>
      </c>
      <c r="I39" s="141">
        <v>0.2</v>
      </c>
      <c r="J39" s="141">
        <v>0.2</v>
      </c>
      <c r="K39" s="91"/>
      <c r="L39" s="30"/>
      <c r="M39" s="14"/>
    </row>
    <row r="40" spans="2:13" ht="15" customHeight="1" collapsed="1" x14ac:dyDescent="0.25">
      <c r="B40" s="42"/>
      <c r="C40" s="42"/>
      <c r="D40" s="42"/>
      <c r="E40" s="60"/>
      <c r="F40" s="44"/>
      <c r="G40" s="42"/>
      <c r="H40" s="42"/>
      <c r="I40" s="42"/>
      <c r="J40" s="42"/>
      <c r="K40" s="42"/>
      <c r="L40" s="31"/>
      <c r="M40" s="9"/>
    </row>
    <row r="41" spans="2:13" ht="15" customHeight="1" x14ac:dyDescent="0.25">
      <c r="B41" s="35" t="s">
        <v>24</v>
      </c>
      <c r="C41" s="36">
        <f>+C27+C36+C38</f>
        <v>17.169600000000003</v>
      </c>
      <c r="D41" s="36">
        <f t="shared" ref="D41:J41" si="14">+D27+D36+D38</f>
        <v>17.794212799999997</v>
      </c>
      <c r="E41" s="64">
        <f t="shared" si="14"/>
        <v>18.540764569599997</v>
      </c>
      <c r="F41" s="46">
        <f t="shared" si="14"/>
        <v>17.864802339527998</v>
      </c>
      <c r="G41" s="36">
        <f t="shared" si="14"/>
        <v>19.626822141510438</v>
      </c>
      <c r="H41" s="36">
        <f t="shared" si="14"/>
        <v>21.340945090787244</v>
      </c>
      <c r="I41" s="36">
        <f t="shared" si="14"/>
        <v>23.299618834275407</v>
      </c>
      <c r="J41" s="36">
        <f t="shared" si="14"/>
        <v>25.541097923562962</v>
      </c>
      <c r="K41" s="42"/>
      <c r="L41" s="133">
        <f>+(E41/C41)^(1/2)-1</f>
        <v>3.9163133615141232E-2</v>
      </c>
      <c r="M41" s="134">
        <f>+(J41/E41)^(1/5)-1</f>
        <v>6.615999966273356E-2</v>
      </c>
    </row>
    <row r="42" spans="2:13" ht="15" customHeight="1" x14ac:dyDescent="0.25">
      <c r="B42" s="41" t="s">
        <v>1</v>
      </c>
      <c r="C42" s="42"/>
      <c r="D42" s="90">
        <f>+D41/C41-1</f>
        <v>3.637899543378964E-2</v>
      </c>
      <c r="E42" s="65">
        <f t="shared" ref="E42:J42" si="15">+E41/D41-1</f>
        <v>4.1954751131221713E-2</v>
      </c>
      <c r="F42" s="95">
        <f t="shared" si="15"/>
        <v>-3.6458163714581993E-2</v>
      </c>
      <c r="G42" s="90">
        <f t="shared" si="15"/>
        <v>9.8630803100673736E-2</v>
      </c>
      <c r="H42" s="90">
        <f t="shared" si="15"/>
        <v>8.733573560293606E-2</v>
      </c>
      <c r="I42" s="90">
        <f t="shared" si="15"/>
        <v>9.1780084488090941E-2</v>
      </c>
      <c r="J42" s="90">
        <f t="shared" si="15"/>
        <v>9.6202393061906255E-2</v>
      </c>
      <c r="K42" s="42"/>
      <c r="L42" s="31"/>
      <c r="M42" s="9"/>
    </row>
    <row r="43" spans="2:13" hidden="1" outlineLevel="1" x14ac:dyDescent="0.25">
      <c r="B43" s="42"/>
      <c r="C43" s="42"/>
      <c r="D43" s="42"/>
      <c r="E43" s="43"/>
      <c r="F43" s="44"/>
      <c r="G43" s="42"/>
      <c r="H43" s="42"/>
      <c r="I43" s="42"/>
      <c r="J43" s="42"/>
      <c r="K43" s="42"/>
      <c r="L43" s="31"/>
      <c r="M43" s="9"/>
    </row>
    <row r="44" spans="2:13" hidden="1" outlineLevel="1" x14ac:dyDescent="0.25">
      <c r="B44" s="42" t="s">
        <v>28</v>
      </c>
      <c r="C44" s="144">
        <v>15</v>
      </c>
      <c r="D44" s="144">
        <v>15</v>
      </c>
      <c r="E44" s="145">
        <v>15</v>
      </c>
      <c r="F44" s="96">
        <f>+E44*(1-F45)</f>
        <v>14.7</v>
      </c>
      <c r="G44" s="96">
        <f t="shared" ref="G44:J44" si="16">+F44*(1-G45)</f>
        <v>14.405999999999999</v>
      </c>
      <c r="H44" s="96">
        <f t="shared" si="16"/>
        <v>14.117879999999998</v>
      </c>
      <c r="I44" s="96">
        <f t="shared" si="16"/>
        <v>13.835522399999997</v>
      </c>
      <c r="J44" s="96">
        <f t="shared" si="16"/>
        <v>13.558811951999997</v>
      </c>
      <c r="K44" s="42"/>
      <c r="L44" s="31"/>
      <c r="M44" s="9"/>
    </row>
    <row r="45" spans="2:13" hidden="1" outlineLevel="1" x14ac:dyDescent="0.25">
      <c r="B45" s="42" t="s">
        <v>29</v>
      </c>
      <c r="C45" s="42"/>
      <c r="D45" s="42"/>
      <c r="E45" s="43"/>
      <c r="F45" s="19">
        <v>0.02</v>
      </c>
      <c r="G45" s="19">
        <v>0.02</v>
      </c>
      <c r="H45" s="19">
        <v>0.02</v>
      </c>
      <c r="I45" s="19">
        <v>0.02</v>
      </c>
      <c r="J45" s="19">
        <v>0.02</v>
      </c>
      <c r="K45" s="42"/>
      <c r="L45" s="31"/>
      <c r="M45" s="9"/>
    </row>
    <row r="46" spans="2:13" collapsed="1" x14ac:dyDescent="0.25">
      <c r="B46" s="42"/>
      <c r="C46" s="42"/>
      <c r="D46" s="42"/>
      <c r="E46" s="43"/>
      <c r="F46" s="44"/>
      <c r="G46" s="42"/>
      <c r="H46" s="42"/>
      <c r="I46" s="42"/>
      <c r="J46" s="42"/>
      <c r="K46" s="42"/>
      <c r="L46" s="31"/>
      <c r="M46" s="9"/>
    </row>
    <row r="47" spans="2:13" x14ac:dyDescent="0.25">
      <c r="B47" s="97" t="s">
        <v>30</v>
      </c>
      <c r="C47" s="98">
        <f>+C41/C44</f>
        <v>1.1446400000000001</v>
      </c>
      <c r="D47" s="98">
        <f t="shared" ref="D47:J47" si="17">+D41/D44</f>
        <v>1.1862808533333331</v>
      </c>
      <c r="E47" s="99">
        <f t="shared" si="17"/>
        <v>1.2360509713066665</v>
      </c>
      <c r="F47" s="98">
        <f t="shared" si="17"/>
        <v>1.2152926761583673</v>
      </c>
      <c r="G47" s="98">
        <f t="shared" si="17"/>
        <v>1.3624060906226878</v>
      </c>
      <c r="H47" s="98">
        <f t="shared" si="17"/>
        <v>1.5116253354460618</v>
      </c>
      <c r="I47" s="98">
        <f t="shared" si="17"/>
        <v>1.684043302497592</v>
      </c>
      <c r="J47" s="99">
        <f t="shared" si="17"/>
        <v>1.8837268349160572</v>
      </c>
      <c r="K47" s="42"/>
      <c r="L47" s="133">
        <f>+(E47/C47)^(1/2)-1</f>
        <v>3.9163133615141232E-2</v>
      </c>
      <c r="M47" s="134">
        <f>+(J47/E47)^(1/5)-1</f>
        <v>8.7918367002789211E-2</v>
      </c>
    </row>
    <row r="48" spans="2:13" s="4" customFormat="1" ht="15" customHeight="1" x14ac:dyDescent="0.25">
      <c r="B48" s="100" t="s">
        <v>1</v>
      </c>
      <c r="C48" s="101"/>
      <c r="D48" s="102">
        <f>+D47/C47-1</f>
        <v>3.637899543378964E-2</v>
      </c>
      <c r="E48" s="116">
        <f>+E47/D47-1</f>
        <v>4.1954751131221713E-2</v>
      </c>
      <c r="F48" s="102">
        <f t="shared" ref="F48:J48" si="18">+F47/E47-1</f>
        <v>-1.6794044606716296E-2</v>
      </c>
      <c r="G48" s="102">
        <f t="shared" si="18"/>
        <v>0.12105183989864665</v>
      </c>
      <c r="H48" s="102">
        <f t="shared" si="18"/>
        <v>0.10952626081932237</v>
      </c>
      <c r="I48" s="102">
        <f t="shared" si="18"/>
        <v>0.11406131070213354</v>
      </c>
      <c r="J48" s="103">
        <f t="shared" si="18"/>
        <v>0.11857387047133283</v>
      </c>
      <c r="K48" s="91"/>
      <c r="L48" s="30"/>
      <c r="M48" s="14"/>
    </row>
    <row r="49" spans="2:13" hidden="1" outlineLevel="1" x14ac:dyDescent="0.25">
      <c r="B49" s="42"/>
      <c r="C49" s="42"/>
      <c r="D49" s="42"/>
      <c r="E49" s="43"/>
      <c r="F49" s="92"/>
      <c r="G49" s="42"/>
      <c r="H49" s="42"/>
      <c r="I49" s="42"/>
      <c r="J49" s="42"/>
      <c r="K49" s="42"/>
      <c r="L49" s="31"/>
      <c r="M49" s="9"/>
    </row>
    <row r="50" spans="2:13" s="2" customFormat="1" hidden="1" outlineLevel="1" x14ac:dyDescent="0.25">
      <c r="B50" s="44" t="s">
        <v>33</v>
      </c>
      <c r="C50" s="44"/>
      <c r="D50" s="44"/>
      <c r="E50" s="43"/>
      <c r="F50" s="104">
        <f>+F76</f>
        <v>3.8338019546666664E-2</v>
      </c>
      <c r="G50" s="104">
        <f t="shared" ref="G50:J50" si="19">+G76</f>
        <v>4.1193810798612243E-2</v>
      </c>
      <c r="H50" s="104">
        <f t="shared" si="19"/>
        <v>7.8682118679233165E-2</v>
      </c>
      <c r="I50" s="104">
        <f t="shared" si="19"/>
        <v>0.12245297431893615</v>
      </c>
      <c r="J50" s="104">
        <f t="shared" si="19"/>
        <v>0.17388776724251151</v>
      </c>
      <c r="K50" s="44"/>
      <c r="L50" s="32"/>
      <c r="M50" s="29"/>
    </row>
    <row r="51" spans="2:13" s="2" customFormat="1" hidden="1" outlineLevel="1" x14ac:dyDescent="0.25">
      <c r="B51" s="105" t="s">
        <v>17</v>
      </c>
      <c r="C51" s="44"/>
      <c r="D51" s="44"/>
      <c r="E51" s="43"/>
      <c r="F51" s="104">
        <f t="shared" ref="F51:J51" si="20">+F77</f>
        <v>2.9490784266666672E-3</v>
      </c>
      <c r="G51" s="104">
        <f t="shared" si="20"/>
        <v>1.9012528060897958E-2</v>
      </c>
      <c r="H51" s="104">
        <f t="shared" si="20"/>
        <v>2.0525770090234739E-2</v>
      </c>
      <c r="I51" s="104">
        <f t="shared" si="20"/>
        <v>2.2264177148897481E-2</v>
      </c>
      <c r="J51" s="104">
        <f t="shared" si="20"/>
        <v>2.4263409382676026E-2</v>
      </c>
      <c r="K51" s="44"/>
      <c r="L51" s="118"/>
      <c r="M51" s="60"/>
    </row>
    <row r="52" spans="2:13" collapsed="1" x14ac:dyDescent="0.25">
      <c r="B52" s="44"/>
      <c r="C52" s="44"/>
      <c r="D52" s="44"/>
      <c r="E52" s="106"/>
      <c r="F52" s="107"/>
      <c r="G52" s="44"/>
      <c r="H52" s="44"/>
      <c r="I52" s="44"/>
      <c r="J52" s="44"/>
      <c r="K52" s="42"/>
      <c r="L52" s="118"/>
      <c r="M52" s="60"/>
    </row>
    <row r="53" spans="2:13" s="7" customFormat="1" x14ac:dyDescent="0.25">
      <c r="B53" s="108" t="s">
        <v>31</v>
      </c>
      <c r="C53" s="109"/>
      <c r="D53" s="109"/>
      <c r="E53" s="111">
        <f>+E47</f>
        <v>1.2360509713066665</v>
      </c>
      <c r="F53" s="110">
        <f>+F47-SUM(F50:F51)</f>
        <v>1.174005578185034</v>
      </c>
      <c r="G53" s="110">
        <f t="shared" ref="G53:J53" si="21">+G47-SUM(G50:G51)</f>
        <v>1.3021997517631776</v>
      </c>
      <c r="H53" s="110">
        <f t="shared" si="21"/>
        <v>1.412417446676594</v>
      </c>
      <c r="I53" s="110">
        <f t="shared" si="21"/>
        <v>1.5393261510297584</v>
      </c>
      <c r="J53" s="111">
        <f t="shared" si="21"/>
        <v>1.6855756582908696</v>
      </c>
      <c r="K53" s="35"/>
      <c r="L53" s="34"/>
      <c r="M53" s="146">
        <f>+(J53/E53)^(1/5)-1</f>
        <v>6.4001828107609349E-2</v>
      </c>
    </row>
    <row r="54" spans="2:13" s="7" customFormat="1" x14ac:dyDescent="0.25">
      <c r="B54" s="112" t="s">
        <v>32</v>
      </c>
      <c r="C54" s="113"/>
      <c r="D54" s="113"/>
      <c r="E54" s="122"/>
      <c r="F54" s="114">
        <f>+F47/F53-1</f>
        <v>3.5167718740452214E-2</v>
      </c>
      <c r="G54" s="114">
        <f t="shared" ref="G54:J54" si="22">+G47/G53-1</f>
        <v>4.623433446212144E-2</v>
      </c>
      <c r="H54" s="114">
        <f t="shared" si="22"/>
        <v>7.0239778617081861E-2</v>
      </c>
      <c r="I54" s="114">
        <f t="shared" si="22"/>
        <v>9.4013313144210908E-2</v>
      </c>
      <c r="J54" s="115">
        <f t="shared" si="22"/>
        <v>0.11755697565430423</v>
      </c>
      <c r="K54" s="35"/>
      <c r="L54" s="126"/>
      <c r="M54" s="35"/>
    </row>
    <row r="55" spans="2:13" hidden="1" outlineLevel="1" x14ac:dyDescent="0.25">
      <c r="E55" s="9"/>
      <c r="F55" s="20"/>
    </row>
    <row r="56" spans="2:13" hidden="1" outlineLevel="1" x14ac:dyDescent="0.25">
      <c r="B56" s="69" t="s">
        <v>31</v>
      </c>
      <c r="E56" s="9"/>
      <c r="F56" s="2"/>
    </row>
    <row r="57" spans="2:13" hidden="1" outlineLevel="1" x14ac:dyDescent="0.25">
      <c r="B57" s="2" t="s">
        <v>33</v>
      </c>
      <c r="E57" s="9"/>
      <c r="F57" s="19">
        <v>1E-3</v>
      </c>
      <c r="G57" s="19">
        <v>1E-3</v>
      </c>
      <c r="H57" s="19">
        <v>1E-3</v>
      </c>
      <c r="I57" s="19">
        <v>1E-3</v>
      </c>
      <c r="J57" s="19">
        <v>1E-3</v>
      </c>
    </row>
    <row r="58" spans="2:13" hidden="1" outlineLevel="1" x14ac:dyDescent="0.25">
      <c r="B58" s="68" t="s">
        <v>17</v>
      </c>
      <c r="E58" s="9"/>
      <c r="F58" s="19">
        <v>2E-3</v>
      </c>
      <c r="G58" s="19">
        <v>2E-3</v>
      </c>
      <c r="H58" s="19">
        <v>2E-3</v>
      </c>
      <c r="I58" s="19">
        <v>2E-3</v>
      </c>
      <c r="J58" s="19">
        <v>2E-3</v>
      </c>
    </row>
    <row r="59" spans="2:13" hidden="1" outlineLevel="1" x14ac:dyDescent="0.25">
      <c r="E59" s="9"/>
      <c r="F59" s="2"/>
    </row>
    <row r="60" spans="2:13" hidden="1" outlineLevel="1" x14ac:dyDescent="0.25">
      <c r="B60" s="69" t="s">
        <v>34</v>
      </c>
      <c r="E60" s="9"/>
      <c r="F60" s="2"/>
    </row>
    <row r="61" spans="2:13" hidden="1" outlineLevel="1" x14ac:dyDescent="0.25">
      <c r="B61" s="2" t="s">
        <v>33</v>
      </c>
      <c r="E61" s="9"/>
      <c r="F61" s="95">
        <f>+F18-F57</f>
        <v>6.4999999999999997E-3</v>
      </c>
      <c r="G61" s="95">
        <f t="shared" ref="G61:J61" si="23">+G18-G57</f>
        <v>6.4999999999999997E-3</v>
      </c>
      <c r="H61" s="95">
        <f t="shared" si="23"/>
        <v>1.15E-2</v>
      </c>
      <c r="I61" s="95">
        <f t="shared" si="23"/>
        <v>1.6500000000000001E-2</v>
      </c>
      <c r="J61" s="95">
        <f t="shared" si="23"/>
        <v>2.1500000000000002E-2</v>
      </c>
    </row>
    <row r="62" spans="2:13" hidden="1" outlineLevel="1" x14ac:dyDescent="0.25">
      <c r="B62" s="68" t="s">
        <v>17</v>
      </c>
      <c r="E62" s="9"/>
      <c r="F62" s="95">
        <f>-F23-F58</f>
        <v>5.0000000000000001E-4</v>
      </c>
      <c r="G62" s="95">
        <f t="shared" ref="G62:J62" si="24">-G23-G58</f>
        <v>3.0000000000000001E-3</v>
      </c>
      <c r="H62" s="95">
        <f t="shared" si="24"/>
        <v>3.0000000000000001E-3</v>
      </c>
      <c r="I62" s="95">
        <f t="shared" si="24"/>
        <v>3.0000000000000001E-3</v>
      </c>
      <c r="J62" s="95">
        <f t="shared" si="24"/>
        <v>3.0000000000000001E-3</v>
      </c>
    </row>
    <row r="63" spans="2:13" hidden="1" outlineLevel="1" x14ac:dyDescent="0.25">
      <c r="B63" s="71" t="s">
        <v>36</v>
      </c>
      <c r="C63" s="72"/>
      <c r="D63" s="72"/>
      <c r="E63" s="67"/>
      <c r="F63" s="147">
        <f>SUM(F61:F62)</f>
        <v>6.9999999999999993E-3</v>
      </c>
      <c r="G63" s="147">
        <f t="shared" ref="G63:J63" si="25">SUM(G61:G62)</f>
        <v>9.4999999999999998E-3</v>
      </c>
      <c r="H63" s="147">
        <f t="shared" si="25"/>
        <v>1.4499999999999999E-2</v>
      </c>
      <c r="I63" s="147">
        <f t="shared" si="25"/>
        <v>1.95E-2</v>
      </c>
      <c r="J63" s="148">
        <f t="shared" si="25"/>
        <v>2.4500000000000001E-2</v>
      </c>
    </row>
    <row r="64" spans="2:13" s="2" customFormat="1" hidden="1" outlineLevel="1" x14ac:dyDescent="0.25">
      <c r="B64" s="74"/>
      <c r="C64" s="75"/>
      <c r="D64" s="75"/>
      <c r="E64" s="67"/>
      <c r="F64" s="73"/>
      <c r="G64" s="17"/>
      <c r="H64" s="17"/>
      <c r="I64" s="17"/>
      <c r="J64" s="17"/>
    </row>
    <row r="65" spans="2:10" s="2" customFormat="1" hidden="1" outlineLevel="1" x14ac:dyDescent="0.25">
      <c r="B65" s="74" t="s">
        <v>38</v>
      </c>
      <c r="C65" s="75"/>
      <c r="D65" s="75"/>
      <c r="E65" s="76"/>
      <c r="F65" s="17"/>
      <c r="G65" s="17"/>
      <c r="H65" s="17"/>
      <c r="I65" s="17"/>
      <c r="J65" s="17"/>
    </row>
    <row r="66" spans="2:10" s="2" customFormat="1" hidden="1" outlineLevel="1" x14ac:dyDescent="0.25">
      <c r="B66" s="2" t="s">
        <v>33</v>
      </c>
      <c r="C66" s="75"/>
      <c r="D66" s="75"/>
      <c r="E66" s="76"/>
      <c r="F66" s="149">
        <f>+F61*F$9</f>
        <v>0.70446110916999993</v>
      </c>
      <c r="G66" s="149">
        <f t="shared" ref="G66:J66" si="26">+G61*G$9</f>
        <v>0.74179754795600983</v>
      </c>
      <c r="H66" s="149">
        <f t="shared" si="26"/>
        <v>1.388530887073965</v>
      </c>
      <c r="I66" s="149">
        <f t="shared" si="26"/>
        <v>2.1177510864203315</v>
      </c>
      <c r="J66" s="149">
        <f t="shared" si="26"/>
        <v>2.9471394209929485</v>
      </c>
    </row>
    <row r="67" spans="2:10" s="2" customFormat="1" hidden="1" outlineLevel="1" x14ac:dyDescent="0.25">
      <c r="B67" s="68" t="s">
        <v>17</v>
      </c>
      <c r="C67" s="75"/>
      <c r="D67" s="75"/>
      <c r="E67" s="76"/>
      <c r="F67" s="96">
        <f t="shared" ref="F67:J67" si="27">+F62*F$9</f>
        <v>5.4189316090000002E-2</v>
      </c>
      <c r="G67" s="96">
        <f t="shared" si="27"/>
        <v>0.34236809905661997</v>
      </c>
      <c r="H67" s="96">
        <f t="shared" si="27"/>
        <v>0.36222544880190394</v>
      </c>
      <c r="I67" s="96">
        <f t="shared" si="27"/>
        <v>0.38504565207642388</v>
      </c>
      <c r="J67" s="96">
        <f t="shared" si="27"/>
        <v>0.41122875641762069</v>
      </c>
    </row>
    <row r="68" spans="2:10" hidden="1" outlineLevel="1" x14ac:dyDescent="0.25">
      <c r="B68" s="71" t="s">
        <v>35</v>
      </c>
      <c r="C68" s="25"/>
      <c r="D68" s="25"/>
      <c r="E68" s="24"/>
      <c r="F68" s="150">
        <f>+F63*F9</f>
        <v>0.75865042525999993</v>
      </c>
      <c r="G68" s="151">
        <f t="shared" ref="G68:J68" si="28">+G63*G9</f>
        <v>1.0841656470126297</v>
      </c>
      <c r="H68" s="151">
        <f t="shared" si="28"/>
        <v>1.7507563358758689</v>
      </c>
      <c r="I68" s="151">
        <f t="shared" si="28"/>
        <v>2.5027967384967553</v>
      </c>
      <c r="J68" s="152">
        <f t="shared" si="28"/>
        <v>3.3583681774105694</v>
      </c>
    </row>
    <row r="69" spans="2:10" hidden="1" outlineLevel="1" x14ac:dyDescent="0.25">
      <c r="E69" s="20"/>
      <c r="F69" s="22"/>
    </row>
    <row r="70" spans="2:10" hidden="1" outlineLevel="1" x14ac:dyDescent="0.25">
      <c r="B70" s="74" t="s">
        <v>39</v>
      </c>
      <c r="E70" s="2"/>
      <c r="F70" s="8"/>
    </row>
    <row r="71" spans="2:10" hidden="1" outlineLevel="1" x14ac:dyDescent="0.25">
      <c r="B71" s="2" t="s">
        <v>33</v>
      </c>
      <c r="E71" s="9"/>
      <c r="F71" s="149">
        <f>+F66*(1-F$39)</f>
        <v>0.56356888733599997</v>
      </c>
      <c r="G71" s="149">
        <f t="shared" ref="G71:J72" si="29">+G66*(1-G$39)</f>
        <v>0.59343803836480791</v>
      </c>
      <c r="H71" s="149">
        <f t="shared" si="29"/>
        <v>1.1108247096591721</v>
      </c>
      <c r="I71" s="149">
        <f t="shared" si="29"/>
        <v>1.6942008691362653</v>
      </c>
      <c r="J71" s="149">
        <f t="shared" si="29"/>
        <v>2.3577115367943589</v>
      </c>
    </row>
    <row r="72" spans="2:10" hidden="1" outlineLevel="1" x14ac:dyDescent="0.25">
      <c r="B72" s="68" t="s">
        <v>17</v>
      </c>
      <c r="E72" s="9"/>
      <c r="F72" s="149">
        <f>+F67*(1-F$39)</f>
        <v>4.3351452872000006E-2</v>
      </c>
      <c r="G72" s="149">
        <f t="shared" si="29"/>
        <v>0.27389447924529597</v>
      </c>
      <c r="H72" s="149">
        <f t="shared" si="29"/>
        <v>0.28978035904152316</v>
      </c>
      <c r="I72" s="149">
        <f t="shared" si="29"/>
        <v>0.30803652166113915</v>
      </c>
      <c r="J72" s="149">
        <f t="shared" si="29"/>
        <v>0.32898300513409656</v>
      </c>
    </row>
    <row r="73" spans="2:10" hidden="1" outlineLevel="1" x14ac:dyDescent="0.25">
      <c r="B73" s="71" t="s">
        <v>37</v>
      </c>
      <c r="C73" s="25"/>
      <c r="D73" s="25"/>
      <c r="E73" s="58"/>
      <c r="F73" s="151">
        <f>SUM(F71:F72)</f>
        <v>0.60692034020800001</v>
      </c>
      <c r="G73" s="151">
        <f t="shared" ref="G73:J73" si="30">SUM(G71:G72)</f>
        <v>0.86733251761010388</v>
      </c>
      <c r="H73" s="151">
        <f t="shared" si="30"/>
        <v>1.4006050687006952</v>
      </c>
      <c r="I73" s="151">
        <f t="shared" si="30"/>
        <v>2.0022373907974043</v>
      </c>
      <c r="J73" s="152">
        <f t="shared" si="30"/>
        <v>2.6866945419284556</v>
      </c>
    </row>
    <row r="74" spans="2:10" hidden="1" outlineLevel="1" x14ac:dyDescent="0.25">
      <c r="E74" s="58"/>
      <c r="F74" s="20"/>
    </row>
    <row r="75" spans="2:10" hidden="1" outlineLevel="1" x14ac:dyDescent="0.25">
      <c r="B75" s="74" t="s">
        <v>40</v>
      </c>
      <c r="E75" s="2"/>
      <c r="F75" s="8"/>
    </row>
    <row r="76" spans="2:10" hidden="1" outlineLevel="1" x14ac:dyDescent="0.25">
      <c r="B76" s="2" t="s">
        <v>33</v>
      </c>
      <c r="E76" s="9"/>
      <c r="F76" s="153">
        <f>+F71/F$44</f>
        <v>3.8338019546666664E-2</v>
      </c>
      <c r="G76" s="153">
        <f t="shared" ref="G76:J76" si="31">+G71/G$44</f>
        <v>4.1193810798612243E-2</v>
      </c>
      <c r="H76" s="153">
        <f t="shared" si="31"/>
        <v>7.8682118679233165E-2</v>
      </c>
      <c r="I76" s="153">
        <f t="shared" si="31"/>
        <v>0.12245297431893615</v>
      </c>
      <c r="J76" s="153">
        <f t="shared" si="31"/>
        <v>0.17388776724251151</v>
      </c>
    </row>
    <row r="77" spans="2:10" hidden="1" outlineLevel="1" x14ac:dyDescent="0.25">
      <c r="B77" s="68" t="s">
        <v>17</v>
      </c>
      <c r="E77" s="9"/>
      <c r="F77" s="104">
        <f t="shared" ref="F77:J77" si="32">+F72/F$44</f>
        <v>2.9490784266666672E-3</v>
      </c>
      <c r="G77" s="104">
        <f t="shared" si="32"/>
        <v>1.9012528060897958E-2</v>
      </c>
      <c r="H77" s="104">
        <f t="shared" si="32"/>
        <v>2.0525770090234739E-2</v>
      </c>
      <c r="I77" s="104">
        <f t="shared" si="32"/>
        <v>2.2264177148897481E-2</v>
      </c>
      <c r="J77" s="104">
        <f t="shared" si="32"/>
        <v>2.4263409382676026E-2</v>
      </c>
    </row>
    <row r="78" spans="2:10" hidden="1" outlineLevel="1" x14ac:dyDescent="0.25">
      <c r="B78" s="71" t="s">
        <v>37</v>
      </c>
      <c r="C78" s="25"/>
      <c r="D78" s="25"/>
      <c r="E78" s="24"/>
      <c r="F78" s="154">
        <f>SUM(F76:F77)</f>
        <v>4.1287097973333332E-2</v>
      </c>
      <c r="G78" s="154">
        <f t="shared" ref="G78:J78" si="33">SUM(G76:G77)</f>
        <v>6.0206338859510197E-2</v>
      </c>
      <c r="H78" s="154">
        <f t="shared" si="33"/>
        <v>9.92078887694679E-2</v>
      </c>
      <c r="I78" s="154">
        <f t="shared" si="33"/>
        <v>0.14471715146783362</v>
      </c>
      <c r="J78" s="155">
        <f t="shared" si="33"/>
        <v>0.19815117662518753</v>
      </c>
    </row>
    <row r="79" spans="2:10" collapsed="1" x14ac:dyDescent="0.25">
      <c r="B79" s="74"/>
      <c r="C79" s="2"/>
      <c r="D79" s="2"/>
      <c r="E79" s="9"/>
      <c r="F79" s="121"/>
      <c r="G79" s="121"/>
      <c r="H79" s="121"/>
      <c r="I79" s="121"/>
      <c r="J79" s="121"/>
    </row>
    <row r="80" spans="2:10" s="4" customFormat="1" ht="15" customHeight="1" x14ac:dyDescent="0.25">
      <c r="B80" s="4" t="s">
        <v>41</v>
      </c>
      <c r="C80" s="156">
        <v>0.86</v>
      </c>
      <c r="D80" s="156">
        <v>0.92</v>
      </c>
      <c r="E80" s="142">
        <v>0.93</v>
      </c>
      <c r="F80" s="119">
        <v>0.99</v>
      </c>
      <c r="G80" s="119">
        <v>0.99</v>
      </c>
      <c r="H80" s="119">
        <v>0.99</v>
      </c>
      <c r="I80" s="119">
        <v>0.99</v>
      </c>
      <c r="J80" s="119">
        <v>0.99</v>
      </c>
    </row>
    <row r="81" spans="2:10" s="2" customFormat="1" ht="15" customHeight="1" x14ac:dyDescent="0.25">
      <c r="E81" s="61"/>
    </row>
    <row r="82" spans="2:10" s="2" customFormat="1" ht="15" customHeight="1" x14ac:dyDescent="0.25">
      <c r="E82" s="61"/>
    </row>
    <row r="83" spans="2:10" s="2" customFormat="1" ht="15" customHeight="1" x14ac:dyDescent="0.25">
      <c r="B83" s="124" t="s">
        <v>46</v>
      </c>
      <c r="C83" s="125"/>
      <c r="E83" s="61"/>
      <c r="J83" s="16"/>
    </row>
    <row r="84" spans="2:10" s="2" customFormat="1" ht="15" customHeight="1" x14ac:dyDescent="0.25">
      <c r="B84" s="21"/>
      <c r="C84" s="21"/>
      <c r="E84" s="61"/>
      <c r="J84" s="3"/>
    </row>
    <row r="85" spans="2:10" x14ac:dyDescent="0.25">
      <c r="B85" s="123" t="s">
        <v>42</v>
      </c>
      <c r="C85" s="148">
        <f>+M9</f>
        <v>5.7875398662226241E-2</v>
      </c>
    </row>
    <row r="86" spans="2:10" x14ac:dyDescent="0.25">
      <c r="B86" t="s">
        <v>45</v>
      </c>
      <c r="C86" s="90">
        <f>+M15-M9</f>
        <v>8.7750504750965241E-3</v>
      </c>
    </row>
    <row r="87" spans="2:10" x14ac:dyDescent="0.25">
      <c r="B87" t="s">
        <v>19</v>
      </c>
      <c r="C87" s="90">
        <f>+M27-M15</f>
        <v>1.2544625382794106E-2</v>
      </c>
    </row>
    <row r="88" spans="2:10" x14ac:dyDescent="0.25">
      <c r="B88" t="s">
        <v>44</v>
      </c>
      <c r="C88" s="90">
        <f>+M41-M27</f>
        <v>-1.3035074857383311E-2</v>
      </c>
    </row>
    <row r="89" spans="2:10" x14ac:dyDescent="0.25">
      <c r="B89" t="s">
        <v>43</v>
      </c>
      <c r="C89" s="90">
        <f>+M47-M41</f>
        <v>2.1758367340055651E-2</v>
      </c>
    </row>
    <row r="90" spans="2:10" x14ac:dyDescent="0.25">
      <c r="B90" s="123" t="s">
        <v>48</v>
      </c>
      <c r="C90" s="148">
        <f>SUM(C85:C89)</f>
        <v>8.7918367002789211E-2</v>
      </c>
    </row>
    <row r="91" spans="2:10" x14ac:dyDescent="0.25">
      <c r="B91" t="s">
        <v>33</v>
      </c>
      <c r="C91" s="90">
        <f>-E100</f>
        <v>-2.1099392605378409E-2</v>
      </c>
    </row>
    <row r="92" spans="2:10" x14ac:dyDescent="0.25">
      <c r="B92" t="s">
        <v>17</v>
      </c>
      <c r="C92" s="90">
        <f>-E102</f>
        <v>-2.8171462898014532E-3</v>
      </c>
    </row>
    <row r="93" spans="2:10" x14ac:dyDescent="0.25">
      <c r="B93" s="123" t="s">
        <v>49</v>
      </c>
      <c r="C93" s="148">
        <f>+SUM(C90:C92)</f>
        <v>6.4001828107609349E-2</v>
      </c>
    </row>
    <row r="95" spans="2:10" x14ac:dyDescent="0.25">
      <c r="B95" s="124" t="s">
        <v>53</v>
      </c>
      <c r="C95" s="125"/>
      <c r="D95" s="125"/>
      <c r="E95" s="125"/>
    </row>
    <row r="97" spans="2:5" x14ac:dyDescent="0.25">
      <c r="B97" s="123" t="s">
        <v>52</v>
      </c>
      <c r="C97" s="155">
        <f>+E53</f>
        <v>1.2360509713066665</v>
      </c>
      <c r="E97" s="117" t="s">
        <v>9</v>
      </c>
    </row>
    <row r="98" spans="2:5" x14ac:dyDescent="0.25">
      <c r="E98" s="1" t="s">
        <v>5</v>
      </c>
    </row>
    <row r="99" spans="2:5" x14ac:dyDescent="0.25">
      <c r="B99" s="123" t="s">
        <v>47</v>
      </c>
      <c r="C99" s="155">
        <f>+J53</f>
        <v>1.6855756582908696</v>
      </c>
      <c r="E99" s="157">
        <f>+(C99/C$97)^(1/5)-1</f>
        <v>6.4001828107609349E-2</v>
      </c>
    </row>
    <row r="100" spans="2:5" x14ac:dyDescent="0.25">
      <c r="B100" t="s">
        <v>33</v>
      </c>
      <c r="C100" s="158">
        <f>+J50</f>
        <v>0.17388776724251151</v>
      </c>
      <c r="E100" s="159">
        <f>+E101-E99</f>
        <v>2.1099392605378409E-2</v>
      </c>
    </row>
    <row r="101" spans="2:5" x14ac:dyDescent="0.25">
      <c r="B101" s="123" t="s">
        <v>50</v>
      </c>
      <c r="C101" s="155">
        <f>SUM(C99:C100)</f>
        <v>1.8594634255333811</v>
      </c>
      <c r="E101" s="157">
        <f>+(C101/C$97)^(1/5)-1</f>
        <v>8.5101220712987757E-2</v>
      </c>
    </row>
    <row r="102" spans="2:5" x14ac:dyDescent="0.25">
      <c r="B102" t="s">
        <v>17</v>
      </c>
      <c r="C102" s="158">
        <f>+J51</f>
        <v>2.4263409382676026E-2</v>
      </c>
      <c r="E102" s="159">
        <f>+E103-E101</f>
        <v>2.8171462898014532E-3</v>
      </c>
    </row>
    <row r="103" spans="2:5" x14ac:dyDescent="0.25">
      <c r="B103" s="123" t="s">
        <v>51</v>
      </c>
      <c r="C103" s="155">
        <f>+SUM(C101:C102)</f>
        <v>1.8837268349160572</v>
      </c>
      <c r="E103" s="157">
        <f>+(C103/C$97)^(1/5)-1</f>
        <v>8.7918367002789211E-2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Kimpel</dc:creator>
  <cp:lastModifiedBy>Michael Kimpel</cp:lastModifiedBy>
  <dcterms:created xsi:type="dcterms:W3CDTF">2021-02-13T20:19:18Z</dcterms:created>
  <dcterms:modified xsi:type="dcterms:W3CDTF">2021-03-11T23:55:49Z</dcterms:modified>
</cp:coreProperties>
</file>